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manja PC\Desktop\2025 GODINA\Filijala Beograd\Finansijaki plan\III REBALANS\Treća izmena i dopuna fin.plana za 2025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Sheet1!$A$1:$K$191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90" i="1" l="1"/>
  <c r="C92" i="1"/>
  <c r="F82" i="1"/>
  <c r="F86" i="1" l="1"/>
  <c r="G86" i="1"/>
  <c r="C87" i="1"/>
  <c r="C6" i="1" l="1"/>
  <c r="C168" i="1" l="1"/>
  <c r="G7" i="1" l="1"/>
  <c r="C171" i="1" l="1"/>
  <c r="C173" i="1"/>
  <c r="D169" i="1" l="1"/>
  <c r="E169" i="1"/>
  <c r="C169" i="1" l="1"/>
  <c r="D60" i="1"/>
  <c r="G147" i="1"/>
  <c r="F41" i="1" l="1"/>
  <c r="E42" i="1"/>
  <c r="E44" i="1"/>
  <c r="G42" i="1"/>
  <c r="G152" i="1" l="1"/>
  <c r="G146" i="1" s="1"/>
  <c r="E152" i="1"/>
  <c r="C170" i="1" l="1"/>
  <c r="C113" i="1" l="1"/>
  <c r="C103" i="1" l="1"/>
  <c r="C54" i="1" l="1"/>
  <c r="C190" i="1" l="1"/>
  <c r="C107" i="1"/>
  <c r="C106" i="1"/>
  <c r="C104" i="1"/>
  <c r="C101" i="1"/>
  <c r="G22" i="1"/>
  <c r="G82" i="1" l="1"/>
  <c r="C83" i="1"/>
  <c r="C82" i="1" s="1"/>
  <c r="F63" i="1"/>
  <c r="E63" i="1"/>
  <c r="D63" i="1"/>
  <c r="G60" i="1"/>
  <c r="F60" i="1"/>
  <c r="E60" i="1"/>
  <c r="G44" i="1"/>
  <c r="F187" i="1" l="1"/>
  <c r="G189" i="1"/>
  <c r="C189" i="1" s="1"/>
  <c r="G183" i="1"/>
  <c r="G134" i="1"/>
  <c r="F134" i="1"/>
  <c r="E134" i="1"/>
  <c r="D134" i="1"/>
  <c r="G50" i="1"/>
  <c r="G48" i="1"/>
  <c r="C51" i="1"/>
  <c r="G41" i="1" l="1"/>
  <c r="C184" i="1"/>
  <c r="C122" i="1"/>
  <c r="G157" i="1" l="1"/>
  <c r="F84" i="1" l="1"/>
  <c r="F58" i="1" s="1"/>
  <c r="C85" i="1" l="1"/>
  <c r="C37" i="1" l="1"/>
  <c r="C185" i="1"/>
  <c r="C183" i="1" s="1"/>
  <c r="E50" i="1" l="1"/>
  <c r="E84" i="1" l="1"/>
  <c r="E48" i="1"/>
  <c r="E41" i="1" s="1"/>
  <c r="E147" i="1" l="1"/>
  <c r="E146" i="1" s="1"/>
  <c r="C159" i="1" l="1"/>
  <c r="C160" i="1"/>
  <c r="C161" i="1"/>
  <c r="C188" i="1" l="1"/>
  <c r="C186" i="1"/>
  <c r="C182" i="1"/>
  <c r="C181" i="1"/>
  <c r="C180" i="1"/>
  <c r="C179" i="1"/>
  <c r="C178" i="1"/>
  <c r="G172" i="1"/>
  <c r="G167" i="1" s="1"/>
  <c r="F172" i="1"/>
  <c r="E172" i="1"/>
  <c r="E167" i="1" s="1"/>
  <c r="D172" i="1"/>
  <c r="G162" i="1"/>
  <c r="F162" i="1"/>
  <c r="E162" i="1"/>
  <c r="D162" i="1"/>
  <c r="D41" i="1"/>
  <c r="C57" i="1"/>
  <c r="C56" i="1"/>
  <c r="C47" i="1"/>
  <c r="F177" i="1" l="1"/>
  <c r="G177" i="1"/>
  <c r="C176" i="1"/>
  <c r="C166" i="1"/>
  <c r="C165" i="1"/>
  <c r="C163" i="1"/>
  <c r="C158" i="1"/>
  <c r="C157" i="1" s="1"/>
  <c r="C156" i="1"/>
  <c r="C155" i="1"/>
  <c r="C153" i="1"/>
  <c r="C152" i="1"/>
  <c r="C151" i="1"/>
  <c r="C150" i="1"/>
  <c r="C149" i="1"/>
  <c r="C148" i="1"/>
  <c r="C145" i="1"/>
  <c r="C144" i="1"/>
  <c r="C143" i="1"/>
  <c r="C142" i="1"/>
  <c r="C141" i="1"/>
  <c r="C139" i="1"/>
  <c r="C138" i="1"/>
  <c r="C137" i="1"/>
  <c r="C136" i="1"/>
  <c r="C135" i="1"/>
  <c r="C132" i="1"/>
  <c r="C131" i="1"/>
  <c r="C130" i="1"/>
  <c r="C129" i="1"/>
  <c r="C128" i="1"/>
  <c r="C127" i="1"/>
  <c r="C126" i="1"/>
  <c r="C125" i="1"/>
  <c r="C124" i="1"/>
  <c r="C121" i="1"/>
  <c r="C120" i="1"/>
  <c r="C119" i="1"/>
  <c r="C118" i="1"/>
  <c r="C115" i="1"/>
  <c r="C114" i="1"/>
  <c r="C112" i="1"/>
  <c r="C110" i="1"/>
  <c r="C109" i="1"/>
  <c r="C108" i="1"/>
  <c r="C105" i="1"/>
  <c r="C102" i="1"/>
  <c r="C100" i="1"/>
  <c r="C99" i="1"/>
  <c r="C98" i="1"/>
  <c r="C97" i="1"/>
  <c r="C96" i="1"/>
  <c r="C95" i="1"/>
  <c r="C94" i="1"/>
  <c r="C91" i="1"/>
  <c r="C89" i="1"/>
  <c r="C88" i="1"/>
  <c r="C81" i="1"/>
  <c r="C80" i="1"/>
  <c r="C79" i="1"/>
  <c r="C78" i="1"/>
  <c r="C77" i="1"/>
  <c r="C75" i="1"/>
  <c r="C74" i="1"/>
  <c r="C73" i="1"/>
  <c r="C72" i="1"/>
  <c r="C70" i="1"/>
  <c r="C69" i="1"/>
  <c r="C68" i="1"/>
  <c r="C67" i="1"/>
  <c r="C66" i="1"/>
  <c r="C65" i="1"/>
  <c r="C64" i="1"/>
  <c r="C62" i="1"/>
  <c r="C61" i="1"/>
  <c r="C59" i="1"/>
  <c r="C55" i="1"/>
  <c r="C53" i="1"/>
  <c r="C52" i="1"/>
  <c r="C49" i="1"/>
  <c r="C48" i="1" s="1"/>
  <c r="C46" i="1"/>
  <c r="C45" i="1"/>
  <c r="C43" i="1"/>
  <c r="C42" i="1" s="1"/>
  <c r="C36" i="1"/>
  <c r="C34" i="1"/>
  <c r="C32" i="1"/>
  <c r="C31" i="1"/>
  <c r="C30" i="1"/>
  <c r="C29" i="1"/>
  <c r="C28" i="1"/>
  <c r="C27" i="1"/>
  <c r="C25" i="1"/>
  <c r="C23" i="1"/>
  <c r="C22" i="1"/>
  <c r="C20" i="1"/>
  <c r="C19" i="1"/>
  <c r="F157" i="1"/>
  <c r="E157" i="1"/>
  <c r="D157" i="1"/>
  <c r="G154" i="1"/>
  <c r="F154" i="1"/>
  <c r="E154" i="1"/>
  <c r="D154" i="1"/>
  <c r="F147" i="1"/>
  <c r="F146" i="1" s="1"/>
  <c r="D147" i="1"/>
  <c r="D146" i="1" s="1"/>
  <c r="F123" i="1"/>
  <c r="F116" i="1" s="1"/>
  <c r="G111" i="1"/>
  <c r="F111" i="1"/>
  <c r="E111" i="1"/>
  <c r="D111" i="1"/>
  <c r="G93" i="1"/>
  <c r="F93" i="1"/>
  <c r="F40" i="1" s="1"/>
  <c r="E93" i="1"/>
  <c r="D93" i="1"/>
  <c r="E86" i="1"/>
  <c r="E82" i="1" s="1"/>
  <c r="D86" i="1"/>
  <c r="D82" i="1" s="1"/>
  <c r="C86" i="1" l="1"/>
  <c r="C7" i="1"/>
  <c r="C146" i="1"/>
  <c r="C44" i="1"/>
  <c r="C63" i="1"/>
  <c r="F175" i="1"/>
  <c r="F174" i="1" s="1"/>
  <c r="C134" i="1"/>
  <c r="C60" i="1"/>
  <c r="C147" i="1"/>
  <c r="C162" i="1"/>
  <c r="D177" i="1"/>
  <c r="D175" i="1" s="1"/>
  <c r="D174" i="1" s="1"/>
  <c r="C177" i="1"/>
  <c r="E177" i="1"/>
  <c r="G35" i="1"/>
  <c r="F35" i="1"/>
  <c r="E35" i="1"/>
  <c r="D35" i="1"/>
  <c r="F191" i="1" l="1"/>
  <c r="F33" i="1"/>
  <c r="E33" i="1"/>
  <c r="D33" i="1"/>
  <c r="G26" i="1"/>
  <c r="F26" i="1"/>
  <c r="E26" i="1"/>
  <c r="D26" i="1"/>
  <c r="F7" i="1"/>
  <c r="E7" i="1"/>
  <c r="D7" i="1"/>
  <c r="G21" i="1"/>
  <c r="F21" i="1"/>
  <c r="E21" i="1"/>
  <c r="D21" i="1"/>
  <c r="G24" i="1"/>
  <c r="F24" i="1"/>
  <c r="E24" i="1"/>
  <c r="D24" i="1"/>
  <c r="G18" i="1"/>
  <c r="F18" i="1"/>
  <c r="E18" i="1"/>
  <c r="D5" i="1"/>
  <c r="E5" i="1"/>
  <c r="F5" i="1"/>
  <c r="G5" i="1"/>
  <c r="G4" i="1" l="1"/>
  <c r="G38" i="1" s="1"/>
  <c r="E4" i="1"/>
  <c r="E38" i="1" s="1"/>
  <c r="C5" i="1"/>
  <c r="D4" i="1"/>
  <c r="D38" i="1" s="1"/>
  <c r="F4" i="1"/>
  <c r="F38" i="1" s="1"/>
  <c r="D140" i="1" l="1"/>
  <c r="D133" i="1" s="1"/>
  <c r="G187" i="1" l="1"/>
  <c r="G175" i="1" s="1"/>
  <c r="C187" i="1"/>
  <c r="G140" i="1"/>
  <c r="G133" i="1" s="1"/>
  <c r="E140" i="1"/>
  <c r="E133" i="1" s="1"/>
  <c r="G123" i="1"/>
  <c r="E123" i="1"/>
  <c r="D123" i="1"/>
  <c r="D116" i="1" s="1"/>
  <c r="G117" i="1"/>
  <c r="E117" i="1"/>
  <c r="G84" i="1"/>
  <c r="G76" i="1"/>
  <c r="E76" i="1"/>
  <c r="G71" i="1"/>
  <c r="E71" i="1"/>
  <c r="D71" i="1"/>
  <c r="D58" i="1" s="1"/>
  <c r="D40" i="1" s="1"/>
  <c r="G63" i="1"/>
  <c r="D191" i="1" l="1"/>
  <c r="G58" i="1"/>
  <c r="E116" i="1"/>
  <c r="E58" i="1"/>
  <c r="E40" i="1" s="1"/>
  <c r="G116" i="1"/>
  <c r="G174" i="1"/>
  <c r="G40" i="1" l="1"/>
  <c r="E191" i="1"/>
  <c r="C175" i="1"/>
  <c r="C174" i="1" s="1"/>
  <c r="C18" i="1" l="1"/>
  <c r="C21" i="1"/>
  <c r="C24" i="1"/>
  <c r="C26" i="1"/>
  <c r="C35" i="1"/>
  <c r="C71" i="1"/>
  <c r="C76" i="1"/>
  <c r="C84" i="1"/>
  <c r="C93" i="1"/>
  <c r="C111" i="1"/>
  <c r="C117" i="1"/>
  <c r="C123" i="1"/>
  <c r="C140" i="1"/>
  <c r="C154" i="1"/>
  <c r="C172" i="1"/>
  <c r="C167" i="1" s="1"/>
  <c r="C116" i="1" l="1"/>
  <c r="C58" i="1"/>
  <c r="C133" i="1"/>
  <c r="C4" i="1"/>
  <c r="C38" i="1" s="1"/>
  <c r="C50" i="1"/>
  <c r="C41" i="1" s="1"/>
  <c r="C40" i="1" l="1"/>
  <c r="C191" i="1" s="1"/>
  <c r="G191" i="1"/>
</calcChain>
</file>

<file path=xl/comments1.xml><?xml version="1.0" encoding="utf-8"?>
<comments xmlns="http://schemas.openxmlformats.org/spreadsheetml/2006/main">
  <authors>
    <author>Windows User</author>
  </authors>
  <commentList>
    <comment ref="H5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<sst xmlns="http://schemas.openxmlformats.org/spreadsheetml/2006/main" count="203" uniqueCount="200">
  <si>
    <t>ПРИХОДИ</t>
  </si>
  <si>
    <t>Ек.класификација</t>
  </si>
  <si>
    <t>Опис</t>
  </si>
  <si>
    <t>Укупно</t>
  </si>
  <si>
    <t>Из Буџета</t>
  </si>
  <si>
    <t>Од ООСО</t>
  </si>
  <si>
    <t>Донација</t>
  </si>
  <si>
    <t>Сопствени приходи</t>
  </si>
  <si>
    <t>ДОБРОВОЉНИ ТРАНСФЕРИ ОД ФИЗИЧКИХ И ПРАВНИХ ЛИЦА</t>
  </si>
  <si>
    <t>МЕШОВИТИ И НЕОДРЕЂЕНИ ПРИХОДИ</t>
  </si>
  <si>
    <t>МЕМЕОРАНДУМСКЕ СТАВКЕ ЗА РЕФУНДАЦИЈУ РАСХОДА</t>
  </si>
  <si>
    <t>ТРАНСФЕРИ ИЗМЕЂУ БУЏЕТСКИХ КОРИСНИКА НА ИСТОМ НИВОУ</t>
  </si>
  <si>
    <t>ПРИХОДИ ИЗ БУЏЕТА</t>
  </si>
  <si>
    <t>ПРИМАЊА ОД ПРОДАЈЕ НЕФИНАНСИСКЕ ИМОВИНЕ</t>
  </si>
  <si>
    <t>ПРИМАЊА ОД ПРОДАЈЕ ПОКРЕТНЕ ИМОВИНЕ</t>
  </si>
  <si>
    <t>РАСХОДИ</t>
  </si>
  <si>
    <t>СТАЛНИ ТРОШКОВИ</t>
  </si>
  <si>
    <t>УСЛУГЕ КОМУНИКАЦИЈА</t>
  </si>
  <si>
    <t>ТРОШКОВИ ОСИГУРАЊА</t>
  </si>
  <si>
    <t>ОСТАЛИ ТРОШКОВИ</t>
  </si>
  <si>
    <t>ТРОШКОВИ ПУТОВАЊА</t>
  </si>
  <si>
    <t>УСЛУГЕ ПО УГОВОРУ</t>
  </si>
  <si>
    <t>ТЕКУЋЕ ПОПРАВКЕ И ОДРЖАВАЊЕ</t>
  </si>
  <si>
    <t>ИНВАЛИДИ</t>
  </si>
  <si>
    <t>ТРОШК. ПЛАТНОГ ПРОМЕТА</t>
  </si>
  <si>
    <t>ИСХРАНА И ОДРЖ.ХИГИЈ.</t>
  </si>
  <si>
    <t>АДМИНСТРАТИВНИ МАТЕР.</t>
  </si>
  <si>
    <t>МАТЕР.ЗА ПОСЕБ.НАМЕНЕ</t>
  </si>
  <si>
    <t xml:space="preserve">ТПО ЗГРАДЕ И ОБЈЕКАТА </t>
  </si>
  <si>
    <t>ТПО ОПРЕМА</t>
  </si>
  <si>
    <t>ЕНЕРГЕТСКЕ УСЛУГЕ</t>
  </si>
  <si>
    <t>КОМУНАЛНЕ УСЛУГЕ</t>
  </si>
  <si>
    <t>СПЕЦИЈАЛИЗ. УСЛУГЕ</t>
  </si>
  <si>
    <t>МАТЕРИЈАЛ</t>
  </si>
  <si>
    <t>МАТЕР. ЗА САОБРАЋАЈ</t>
  </si>
  <si>
    <t>МАШИНЕ И ОПРЕМА</t>
  </si>
  <si>
    <t>ОТПРЕМНИНА</t>
  </si>
  <si>
    <t>ЈУБИЛАРНЕ НАГРАДЕ</t>
  </si>
  <si>
    <t>ПАРТИЦИПАЦИЈА</t>
  </si>
  <si>
    <t xml:space="preserve">МЕМЕОРАНДУМСКЕ СТАВКЕ ЗА РЕФУНДАЦИЈУ РАСХОДА </t>
  </si>
  <si>
    <t>ТЕКУЋИ ПРИХОДИ</t>
  </si>
  <si>
    <t>ПРИХ.ОД ПРОД. УСЛУГА</t>
  </si>
  <si>
    <t>УКУПНИ ПРИХОДИ И ПРИМАЊА)</t>
  </si>
  <si>
    <t>РАСХ.ЗА ЗАПОСЛЕНЕ</t>
  </si>
  <si>
    <t>ПЛАТЕ ЗА ЗАПОСЛЕНЕ</t>
  </si>
  <si>
    <t>ДОПРИНОС ПИО</t>
  </si>
  <si>
    <t>ДОПРИНОС ЗА ЗДРАВ.</t>
  </si>
  <si>
    <t>НАКН.ТРОШ.ПРЕВОЗ</t>
  </si>
  <si>
    <t>ТЕКУЋИ РАСХОДИ</t>
  </si>
  <si>
    <t>ПРЕН.НЕУТР.СРЕД. Р.Г</t>
  </si>
  <si>
    <t xml:space="preserve">УКУПНИ РАСХОДИ И ИЗДАЦИ </t>
  </si>
  <si>
    <t>МЕДИЦИНСКА ОПРЕМА</t>
  </si>
  <si>
    <t>МАТ.ЗА ОБРАЗОВАЊЕ</t>
  </si>
  <si>
    <t>ЛИФТ ЕКСТЕРНИ</t>
  </si>
  <si>
    <t>САНИТ.ПОТРОШ. ИЗ  ОМТ</t>
  </si>
  <si>
    <t>НАГРАДЕ НОВОГОДИШЊЕ</t>
  </si>
  <si>
    <t>Поправка електричне и електронске опреме</t>
  </si>
  <si>
    <t>Текућ.поправке и одрж.медиц.опреме</t>
  </si>
  <si>
    <t>Текућ.поправке и одрж. лабар.опреме</t>
  </si>
  <si>
    <t>ОТПРЕМНИНЕ  И ПОМОЋИ</t>
  </si>
  <si>
    <t>Отпрем.прилик. одл.у пензију</t>
  </si>
  <si>
    <t>Централно грејање</t>
  </si>
  <si>
    <t>ЕПС-електр.енергија</t>
  </si>
  <si>
    <t>Услуге водов.и канализације</t>
  </si>
  <si>
    <t>Дератизација</t>
  </si>
  <si>
    <t>Услуге чишћења</t>
  </si>
  <si>
    <t>Услуге заштите имовине-ФТО</t>
  </si>
  <si>
    <t>Услуге чишћења-градска чистоћа</t>
  </si>
  <si>
    <t>Телефон, телекс и телефакс</t>
  </si>
  <si>
    <t>Интернет</t>
  </si>
  <si>
    <t>Услуге мобилног телефона</t>
  </si>
  <si>
    <t>Услуге поште и остале ПТТ услуге</t>
  </si>
  <si>
    <t>Осигурање возила</t>
  </si>
  <si>
    <t>Услуге прања веша</t>
  </si>
  <si>
    <t>Репрезентација</t>
  </si>
  <si>
    <t>Зидарски радови</t>
  </si>
  <si>
    <t>Радови на водоводу и канализацији (санација мокрих чворова)</t>
  </si>
  <si>
    <t>Остале услуге и материјали за текуће поправке и одржавање зграде</t>
  </si>
  <si>
    <t>Канцеларијски материјал</t>
  </si>
  <si>
    <t>Стручна литература</t>
  </si>
  <si>
    <t>Уља и мазива</t>
  </si>
  <si>
    <t>Ост.матер.за прев.сред.(гуме,резервни делови)</t>
  </si>
  <si>
    <t xml:space="preserve">МАТЕР.ЗА ОЧУВАЊЕ ЖИВОТ. СРЕД. </t>
  </si>
  <si>
    <t>МЕДИЦИН.И ЛАБОРАТОР. МАТР.</t>
  </si>
  <si>
    <t>Лекови</t>
  </si>
  <si>
    <t>Потрош.матер.-технички-електро</t>
  </si>
  <si>
    <t>Алат и инвентар</t>
  </si>
  <si>
    <t>ТЕКУЋЕ ДОТАЦИЈЕ ИНВАЛИДИ</t>
  </si>
  <si>
    <t>ОСТАЛИ ПОРЕЗИ</t>
  </si>
  <si>
    <t>Рачунарска опрема</t>
  </si>
  <si>
    <t>Windovs  оперативни системи</t>
  </si>
  <si>
    <t>Столарски радови</t>
  </si>
  <si>
    <t>Фрижидер, телевизор...</t>
  </si>
  <si>
    <t>Клима уређаји</t>
  </si>
  <si>
    <t>ОПРЕМА ЗА ДОМАЋИНСТВО</t>
  </si>
  <si>
    <t>Административне услуге</t>
  </si>
  <si>
    <t>Одвоз медицинског отпада</t>
  </si>
  <si>
    <t>Допринос за коришћење вода</t>
  </si>
  <si>
    <t>Услуге одржавања софтвера</t>
  </si>
  <si>
    <t>Лабораторијске услуге</t>
  </si>
  <si>
    <t>Бензин за службене аутомобиле</t>
  </si>
  <si>
    <t>Опрема за домаћ.и угост</t>
  </si>
  <si>
    <t xml:space="preserve">Нагр.и солд.помоћ запосленима </t>
  </si>
  <si>
    <t>АМОРТИЗАЦИЈА</t>
  </si>
  <si>
    <t>Амотризација зграде и објеката</t>
  </si>
  <si>
    <t>OСНОВНА СРЕДСТВА</t>
  </si>
  <si>
    <t>ЕЛЕКТР.КОМУНК.ТЕХНИЧКА-пројектор</t>
  </si>
  <si>
    <t>ДОНАЦИЈЕ ОД МЕЂУНАРОДНИХ ОРГАН.</t>
  </si>
  <si>
    <t>ПРИХОДИ ОД ПРЕГЛЕДА</t>
  </si>
  <si>
    <t>ПРИХОДИ ОД ПСИХ.ТЕСТИРАЊА</t>
  </si>
  <si>
    <t>ПРИХОДИ ОД ЦРНЕ ГОРЕ</t>
  </si>
  <si>
    <t>ПРИХОДИ ОД РЕПУБЛИКЕ СРПСКЕ</t>
  </si>
  <si>
    <t>ПРИХОДИ БРЧКО ДИСТРИКТ</t>
  </si>
  <si>
    <t>ПРИХОДИ ОД СУДСКОГ ВЕШТАЧЕЊА</t>
  </si>
  <si>
    <t>ПРИХОДИ ОД ЕДУКАЦИЈА</t>
  </si>
  <si>
    <t>ПРИХОДИ ОД КЛИНИЧКИХ СТУДИЈА</t>
  </si>
  <si>
    <t>ПРИХОДИ ОД РАДНЕ ТЕРАПИЈЕ</t>
  </si>
  <si>
    <t>МЕШ.И НЕОДРЕЂЕНИ ПРИХОДИ У КОРИСТ РФЗО</t>
  </si>
  <si>
    <t>СОЦИЈАЛНА ДАВАЊА ЗАПОСЛЕНИМА</t>
  </si>
  <si>
    <t>БОЛОВАЊЕ ПРЕКО 30 ДАНА</t>
  </si>
  <si>
    <t>Помоћ  рођ.детета -ПКУ</t>
  </si>
  <si>
    <t>Помоћ у мед.лечењу запосленог или члана породице-ПКУ</t>
  </si>
  <si>
    <t>Помоћ у случају смрти запосленог или члана породице-ПКУ</t>
  </si>
  <si>
    <t>Осигурање опреме</t>
  </si>
  <si>
    <t>Осигурање запослених у случају несреће на раду</t>
  </si>
  <si>
    <t xml:space="preserve">Здравствено осигурање запослених </t>
  </si>
  <si>
    <t>422000</t>
  </si>
  <si>
    <t>422121</t>
  </si>
  <si>
    <t>Трошкови превоза на службеном путу(авион,аутобус...)</t>
  </si>
  <si>
    <t>422131</t>
  </si>
  <si>
    <t>Трошкови смештаја на службеном путу</t>
  </si>
  <si>
    <t>422392</t>
  </si>
  <si>
    <t>Такси превоз у оквиру редовног рада</t>
  </si>
  <si>
    <t>Услуге превођења</t>
  </si>
  <si>
    <t>Котизација за семинаре</t>
  </si>
  <si>
    <t>Котизација за стручно усавршавање</t>
  </si>
  <si>
    <t>Издаци за стручне испите</t>
  </si>
  <si>
    <t>423591</t>
  </si>
  <si>
    <t>Накнаде члановима УО,НО и комисија</t>
  </si>
  <si>
    <t>Ауторски уговори</t>
  </si>
  <si>
    <t>Уговор о делу</t>
  </si>
  <si>
    <t>РТ- неурозе,психозе,дечије одељење...</t>
  </si>
  <si>
    <t>Здравствена заштита по уговору</t>
  </si>
  <si>
    <t>Остале медицинске услуге</t>
  </si>
  <si>
    <t>Униформе</t>
  </si>
  <si>
    <t>Остали административни материјал</t>
  </si>
  <si>
    <t>426821</t>
  </si>
  <si>
    <t>Храна</t>
  </si>
  <si>
    <t>Потрошни материјал за рачунаре</t>
  </si>
  <si>
    <t>Новчане казне и пенали по решењу судова</t>
  </si>
  <si>
    <t>НОВЧАНЕ КАЗНЕ И ПЕНАЛИ ПО РЕШЕЊУ СУДОВА</t>
  </si>
  <si>
    <t>Рачунари</t>
  </si>
  <si>
    <t>Штампачи</t>
  </si>
  <si>
    <t xml:space="preserve">За медицинску опрему Јапанска амбасада  </t>
  </si>
  <si>
    <t xml:space="preserve">Осигурање зграде </t>
  </si>
  <si>
    <t>Централно грејање-одржавање</t>
  </si>
  <si>
    <t>Уградна опрема-лифтови</t>
  </si>
  <si>
    <t>Уградна опрема-клима уређаји</t>
  </si>
  <si>
    <t>Kазне за кашњење</t>
  </si>
  <si>
    <t>Лекови ван уговора</t>
  </si>
  <si>
    <t>Канцеларијска опрема-намештај</t>
  </si>
  <si>
    <t>АПАРАТ ЗА ТМС</t>
  </si>
  <si>
    <t>За Пројекат психосоцијалне подршке</t>
  </si>
  <si>
    <t>КАПИТАЛНО ОДРЖАВАЊЕ ЗГРАДА И ОБЈЕКАТА</t>
  </si>
  <si>
    <t xml:space="preserve">ПРИХОДИ ОД ФОРУМА 2025-62 </t>
  </si>
  <si>
    <t>СОЦИЈАЛНИ ДОПРИНОСИ НА ТЕРЕТ ПОСЛОДАВЦА</t>
  </si>
  <si>
    <t>ПЛАТЕ, ДОДАЦИ И НАКНАДЕ ЗАПОСЛЕНИХ</t>
  </si>
  <si>
    <t>ЗАКУП ИМОВИНЕ И ОПРЕМЕ</t>
  </si>
  <si>
    <t>Закуп осталог простора</t>
  </si>
  <si>
    <t>Амортизација опреме</t>
  </si>
  <si>
    <t>Услуге образ. и усаврш. запослених (специј. и субспециј.докторати )</t>
  </si>
  <si>
    <t>Остали издаци за стручно усавршавање(чланарине)</t>
  </si>
  <si>
    <t>Услуге  штампања (билтен,публикације,часописи,информисање јавности)</t>
  </si>
  <si>
    <t>сервери, упс,свичеви</t>
  </si>
  <si>
    <t>Трошкови превоза на службеном путу у иностранство(авион,аутобус...)</t>
  </si>
  <si>
    <t xml:space="preserve">Услуге информисања </t>
  </si>
  <si>
    <t>Услуге јавног здравља-инспекција и анализа</t>
  </si>
  <si>
    <t>Текуће поправке и одржавање,производне,моторне,непокретне и немоторне опреме-противпожарна опрема</t>
  </si>
  <si>
    <t>ЕЕГ капе, ЕКГ траке,гел из ОМТ</t>
  </si>
  <si>
    <t>Амортизација нематеријалне имовине</t>
  </si>
  <si>
    <t xml:space="preserve">Регистрација возила </t>
  </si>
  <si>
    <t>Остали непоменути трошкови (акредитација,амазона...)</t>
  </si>
  <si>
    <t>Остале опште услуге (Форум, прање аутомобила,израда кључева...)</t>
  </si>
  <si>
    <t>Рачунарска опрема-одржавање рачунара и штампача</t>
  </si>
  <si>
    <t>Опрема за комуникацију-одржавање</t>
  </si>
  <si>
    <t>Капитално одржавање болница</t>
  </si>
  <si>
    <t>ОСТАЛИ РАСХОДИ</t>
  </si>
  <si>
    <t>Mатеријал за одржавање хигијене</t>
  </si>
  <si>
    <t>ДОТАЦИЈЕ НЕПРОФИТНИМ ЗДРАВСТВЕНИМ УСТАНОВАМА</t>
  </si>
  <si>
    <t>НАКНАДА ПО УГОВОРУ И ЛЕКОВИ ВАН ЛИСТЕ ЛЕКОВА</t>
  </si>
  <si>
    <t>Остале стручне услуге ( допунски рад,печати...)</t>
  </si>
  <si>
    <t>Санитетски и мед.пот.материјал</t>
  </si>
  <si>
    <t>Лабораторијски материјал</t>
  </si>
  <si>
    <t>Медицински и лабораторијски  материјали</t>
  </si>
  <si>
    <t>ДОНАЦИЈЕ ОД МЕЂУНАРОДНИХ ОРГАН.-УНИЦЕФ И ФОНДАЦИЈА  ЗА ОТВОРЕНО ДРУШТВО</t>
  </si>
  <si>
    <t>Трошкови дневница на службеном путу</t>
  </si>
  <si>
    <t>Остале услуге сл. превоза(употреба сопс.возила,путарине..)</t>
  </si>
  <si>
    <t>Остали мат.за посебне намене(постељина и душеци)</t>
  </si>
  <si>
    <t>ПРИХОДИ ИНД.КОРИСНИКА ОСТВАРЕНИ ДОДАТНИМ АКТИВНОСТИМА</t>
  </si>
  <si>
    <r>
      <t xml:space="preserve">    ТРЕЋА ИЗМЕНА И ДОПУНА   ФИНАНСИЈСКОГ  ПЛАНА  ИНСТИТУТА ЗА МЕНТАЛНО ЗДРАВЉЕ  ЗА 2025.ГОДИНУ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</si>
</sst>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;[Red]#,##0"/>
    <numFmt numFmtId="166" formatCode="#,##0_ ;[Red]\-#,##0\ "/>
    <numFmt numFmtId="167" formatCode="#,##0_ ;\-#,##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6" fillId="0" borderId="0" applyFont="0" applyFill="0" applyBorder="0" applyAlignment="0" applyProtection="0"/>
  </cellStyleXfs>
  <cellXfs count="20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0" xfId="0" applyFill="1"/>
    <xf numFmtId="3" fontId="0" fillId="0" borderId="1" xfId="0" applyNumberFormat="1" applyBorder="1"/>
    <xf numFmtId="0" fontId="9" fillId="0" borderId="0" xfId="0" applyFont="1"/>
    <xf numFmtId="3" fontId="9" fillId="0" borderId="0" xfId="0" applyNumberFormat="1" applyFont="1"/>
    <xf numFmtId="0" fontId="7" fillId="5" borderId="1" xfId="0" applyFont="1" applyFill="1" applyBorder="1"/>
    <xf numFmtId="0" fontId="2" fillId="4" borderId="1" xfId="0" applyFont="1" applyFill="1" applyBorder="1"/>
    <xf numFmtId="0" fontId="3" fillId="3" borderId="1" xfId="0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0" fontId="0" fillId="2" borderId="1" xfId="0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0" fontId="4" fillId="2" borderId="1" xfId="0" applyFont="1" applyFill="1" applyBorder="1"/>
    <xf numFmtId="3" fontId="0" fillId="0" borderId="0" xfId="0" applyNumberFormat="1"/>
    <xf numFmtId="3" fontId="0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3" fontId="5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3" fontId="6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3" fontId="11" fillId="0" borderId="1" xfId="0" applyNumberFormat="1" applyFont="1" applyFill="1" applyBorder="1"/>
    <xf numFmtId="0" fontId="11" fillId="0" borderId="0" xfId="0" applyFont="1"/>
    <xf numFmtId="0" fontId="12" fillId="0" borderId="0" xfId="0" applyFont="1"/>
    <xf numFmtId="3" fontId="13" fillId="0" borderId="1" xfId="0" applyNumberFormat="1" applyFont="1" applyFill="1" applyBorder="1"/>
    <xf numFmtId="3" fontId="11" fillId="4" borderId="1" xfId="0" applyNumberFormat="1" applyFont="1" applyFill="1" applyBorder="1"/>
    <xf numFmtId="0" fontId="12" fillId="0" borderId="0" xfId="0" applyFont="1" applyFill="1"/>
    <xf numFmtId="0" fontId="17" fillId="0" borderId="1" xfId="0" applyFont="1" applyFill="1" applyBorder="1"/>
    <xf numFmtId="0" fontId="11" fillId="0" borderId="0" xfId="0" applyFont="1" applyFill="1"/>
    <xf numFmtId="4" fontId="11" fillId="0" borderId="0" xfId="0" applyNumberFormat="1" applyFont="1"/>
    <xf numFmtId="0" fontId="11" fillId="0" borderId="1" xfId="0" applyFont="1" applyBorder="1"/>
    <xf numFmtId="3" fontId="11" fillId="0" borderId="1" xfId="0" applyNumberFormat="1" applyFont="1" applyBorder="1"/>
    <xf numFmtId="0" fontId="17" fillId="0" borderId="1" xfId="0" applyFont="1" applyBorder="1"/>
    <xf numFmtId="3" fontId="11" fillId="0" borderId="0" xfId="0" applyNumberFormat="1" applyFont="1"/>
    <xf numFmtId="3" fontId="12" fillId="0" borderId="0" xfId="0" applyNumberFormat="1" applyFont="1"/>
    <xf numFmtId="3" fontId="0" fillId="0" borderId="0" xfId="0" applyNumberFormat="1" applyFill="1"/>
    <xf numFmtId="3" fontId="12" fillId="0" borderId="0" xfId="0" applyNumberFormat="1" applyFont="1" applyFill="1"/>
    <xf numFmtId="3" fontId="19" fillId="0" borderId="0" xfId="0" applyNumberFormat="1" applyFont="1"/>
    <xf numFmtId="3" fontId="11" fillId="0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165" fontId="0" fillId="0" borderId="5" xfId="0" applyNumberFormat="1" applyBorder="1"/>
    <xf numFmtId="3" fontId="11" fillId="0" borderId="0" xfId="0" applyNumberFormat="1" applyFont="1" applyFill="1" applyBorder="1" applyAlignment="1">
      <alignment wrapText="1"/>
    </xf>
    <xf numFmtId="0" fontId="0" fillId="2" borderId="1" xfId="0" applyFont="1" applyFill="1" applyBorder="1"/>
    <xf numFmtId="3" fontId="20" fillId="4" borderId="1" xfId="0" applyNumberFormat="1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/>
    <xf numFmtId="3" fontId="17" fillId="4" borderId="1" xfId="0" applyNumberFormat="1" applyFont="1" applyFill="1" applyBorder="1"/>
    <xf numFmtId="0" fontId="17" fillId="4" borderId="1" xfId="0" applyFont="1" applyFill="1" applyBorder="1"/>
    <xf numFmtId="3" fontId="17" fillId="0" borderId="1" xfId="0" applyNumberFormat="1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/>
    <xf numFmtId="0" fontId="17" fillId="0" borderId="1" xfId="0" applyFont="1" applyFill="1" applyBorder="1" applyAlignment="1">
      <alignment horizontal="right" wrapText="1"/>
    </xf>
    <xf numFmtId="3" fontId="11" fillId="3" borderId="1" xfId="0" applyNumberFormat="1" applyFont="1" applyFill="1" applyBorder="1"/>
    <xf numFmtId="0" fontId="11" fillId="3" borderId="1" xfId="0" applyFont="1" applyFill="1" applyBorder="1"/>
    <xf numFmtId="3" fontId="17" fillId="3" borderId="1" xfId="0" applyNumberFormat="1" applyFont="1" applyFill="1" applyBorder="1"/>
    <xf numFmtId="0" fontId="21" fillId="0" borderId="1" xfId="0" applyFont="1" applyFill="1" applyBorder="1"/>
    <xf numFmtId="3" fontId="20" fillId="0" borderId="1" xfId="0" applyNumberFormat="1" applyFont="1" applyFill="1" applyBorder="1"/>
    <xf numFmtId="3" fontId="17" fillId="0" borderId="1" xfId="0" applyNumberFormat="1" applyFont="1" applyBorder="1"/>
    <xf numFmtId="3" fontId="11" fillId="0" borderId="1" xfId="0" applyNumberFormat="1" applyFont="1" applyBorder="1" applyAlignment="1">
      <alignment horizontal="right" wrapText="1"/>
    </xf>
    <xf numFmtId="3" fontId="11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/>
    <xf numFmtId="49" fontId="0" fillId="0" borderId="0" xfId="0" applyNumberFormat="1"/>
    <xf numFmtId="49" fontId="11" fillId="0" borderId="0" xfId="0" applyNumberFormat="1" applyFont="1" applyFill="1" applyAlignment="1">
      <alignment wrapText="1"/>
    </xf>
    <xf numFmtId="49" fontId="0" fillId="0" borderId="0" xfId="0" applyNumberFormat="1" applyFill="1"/>
    <xf numFmtId="49" fontId="11" fillId="0" borderId="0" xfId="0" applyNumberFormat="1" applyFont="1"/>
    <xf numFmtId="49" fontId="1" fillId="0" borderId="0" xfId="0" applyNumberFormat="1" applyFont="1" applyFill="1" applyBorder="1"/>
    <xf numFmtId="166" fontId="13" fillId="0" borderId="0" xfId="0" applyNumberFormat="1" applyFont="1" applyFill="1"/>
    <xf numFmtId="3" fontId="13" fillId="0" borderId="0" xfId="0" applyNumberFormat="1" applyFont="1" applyFill="1"/>
    <xf numFmtId="0" fontId="13" fillId="0" borderId="0" xfId="0" applyFont="1" applyFill="1"/>
    <xf numFmtId="49" fontId="19" fillId="0" borderId="0" xfId="0" applyNumberFormat="1" applyFont="1"/>
    <xf numFmtId="49" fontId="9" fillId="0" borderId="0" xfId="0" applyNumberFormat="1" applyFont="1"/>
    <xf numFmtId="49" fontId="18" fillId="0" borderId="0" xfId="0" applyNumberFormat="1" applyFont="1" applyFill="1" applyBorder="1"/>
    <xf numFmtId="49" fontId="12" fillId="0" borderId="0" xfId="0" applyNumberFormat="1" applyFont="1"/>
    <xf numFmtId="49" fontId="13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Border="1"/>
    <xf numFmtId="3" fontId="11" fillId="0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wrapText="1"/>
    </xf>
    <xf numFmtId="3" fontId="6" fillId="4" borderId="1" xfId="0" applyNumberFormat="1" applyFont="1" applyFill="1" applyBorder="1"/>
    <xf numFmtId="0" fontId="6" fillId="4" borderId="1" xfId="0" applyFont="1" applyFill="1" applyBorder="1" applyAlignment="1">
      <alignment wrapText="1"/>
    </xf>
    <xf numFmtId="3" fontId="0" fillId="4" borderId="1" xfId="0" applyNumberFormat="1" applyFont="1" applyFill="1" applyBorder="1"/>
    <xf numFmtId="3" fontId="6" fillId="0" borderId="1" xfId="0" applyNumberFormat="1" applyFont="1" applyFill="1" applyBorder="1"/>
    <xf numFmtId="3" fontId="21" fillId="0" borderId="1" xfId="0" applyNumberFormat="1" applyFont="1" applyFill="1" applyBorder="1"/>
    <xf numFmtId="0" fontId="2" fillId="3" borderId="1" xfId="0" applyFont="1" applyFill="1" applyBorder="1"/>
    <xf numFmtId="0" fontId="17" fillId="3" borderId="1" xfId="0" applyFont="1" applyFill="1" applyBorder="1"/>
    <xf numFmtId="3" fontId="17" fillId="3" borderId="1" xfId="0" applyNumberFormat="1" applyFont="1" applyFill="1" applyBorder="1" applyAlignment="1">
      <alignment horizontal="right" wrapText="1"/>
    </xf>
    <xf numFmtId="3" fontId="20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65" fontId="11" fillId="3" borderId="1" xfId="0" applyNumberFormat="1" applyFont="1" applyFill="1" applyBorder="1"/>
    <xf numFmtId="49" fontId="11" fillId="0" borderId="0" xfId="0" applyNumberFormat="1" applyFont="1" applyFill="1" applyBorder="1"/>
    <xf numFmtId="9" fontId="0" fillId="0" borderId="0" xfId="0" applyNumberFormat="1"/>
    <xf numFmtId="3" fontId="13" fillId="3" borderId="1" xfId="0" applyNumberFormat="1" applyFont="1" applyFill="1" applyBorder="1"/>
    <xf numFmtId="0" fontId="0" fillId="0" borderId="0" xfId="0" applyFill="1" applyAlignment="1">
      <alignment horizontal="left"/>
    </xf>
    <xf numFmtId="3" fontId="2" fillId="4" borderId="1" xfId="0" applyNumberFormat="1" applyFont="1" applyFill="1" applyBorder="1"/>
    <xf numFmtId="3" fontId="6" fillId="6" borderId="1" xfId="0" applyNumberFormat="1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3" fontId="5" fillId="6" borderId="1" xfId="0" applyNumberFormat="1" applyFont="1" applyFill="1" applyBorder="1"/>
    <xf numFmtId="3" fontId="20" fillId="6" borderId="1" xfId="0" applyNumberFormat="1" applyFont="1" applyFill="1" applyBorder="1"/>
    <xf numFmtId="0" fontId="8" fillId="6" borderId="1" xfId="0" applyFont="1" applyFill="1" applyBorder="1" applyAlignment="1">
      <alignment wrapText="1"/>
    </xf>
    <xf numFmtId="3" fontId="21" fillId="6" borderId="1" xfId="0" applyNumberFormat="1" applyFont="1" applyFill="1" applyBorder="1"/>
    <xf numFmtId="0" fontId="7" fillId="4" borderId="1" xfId="0" applyFont="1" applyFill="1" applyBorder="1"/>
    <xf numFmtId="3" fontId="17" fillId="4" borderId="1" xfId="0" applyNumberFormat="1" applyFont="1" applyFill="1" applyBorder="1" applyAlignment="1">
      <alignment horizontal="right" wrapText="1"/>
    </xf>
    <xf numFmtId="0" fontId="11" fillId="4" borderId="1" xfId="0" applyFont="1" applyFill="1" applyBorder="1"/>
    <xf numFmtId="0" fontId="21" fillId="4" borderId="1" xfId="0" applyFont="1" applyFill="1" applyBorder="1"/>
    <xf numFmtId="0" fontId="11" fillId="0" borderId="1" xfId="0" applyFont="1" applyBorder="1" applyAlignment="1">
      <alignment wrapText="1"/>
    </xf>
    <xf numFmtId="0" fontId="11" fillId="3" borderId="1" xfId="0" applyFont="1" applyFill="1" applyBorder="1" applyAlignment="1">
      <alignment wrapText="1"/>
    </xf>
    <xf numFmtId="3" fontId="23" fillId="0" borderId="1" xfId="0" applyNumberFormat="1" applyFont="1" applyFill="1" applyBorder="1"/>
    <xf numFmtId="0" fontId="21" fillId="4" borderId="1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Fill="1" applyBorder="1" applyAlignment="1"/>
    <xf numFmtId="0" fontId="17" fillId="0" borderId="1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0" fontId="21" fillId="0" borderId="1" xfId="0" applyFont="1" applyBorder="1"/>
    <xf numFmtId="0" fontId="17" fillId="3" borderId="1" xfId="0" applyFont="1" applyFill="1" applyBorder="1" applyAlignment="1">
      <alignment horizontal="right" wrapText="1"/>
    </xf>
    <xf numFmtId="3" fontId="21" fillId="4" borderId="1" xfId="0" applyNumberFormat="1" applyFont="1" applyFill="1" applyBorder="1"/>
    <xf numFmtId="0" fontId="22" fillId="4" borderId="1" xfId="0" applyFont="1" applyFill="1" applyBorder="1"/>
    <xf numFmtId="3" fontId="24" fillId="0" borderId="1" xfId="0" applyNumberFormat="1" applyFont="1" applyFill="1" applyBorder="1"/>
    <xf numFmtId="3" fontId="16" fillId="0" borderId="1" xfId="0" applyNumberFormat="1" applyFont="1" applyFill="1" applyBorder="1"/>
    <xf numFmtId="3" fontId="25" fillId="4" borderId="1" xfId="0" applyNumberFormat="1" applyFont="1" applyFill="1" applyBorder="1"/>
    <xf numFmtId="3" fontId="25" fillId="3" borderId="1" xfId="0" applyNumberFormat="1" applyFont="1" applyFill="1" applyBorder="1"/>
    <xf numFmtId="49" fontId="0" fillId="0" borderId="0" xfId="0" applyNumberFormat="1" applyBorder="1"/>
    <xf numFmtId="3" fontId="1" fillId="0" borderId="1" xfId="0" applyNumberFormat="1" applyFont="1" applyBorder="1"/>
    <xf numFmtId="0" fontId="0" fillId="0" borderId="1" xfId="1" applyNumberFormat="1" applyFont="1" applyBorder="1" applyAlignment="1">
      <alignment wrapText="1"/>
    </xf>
    <xf numFmtId="0" fontId="7" fillId="6" borderId="1" xfId="1" applyNumberFormat="1" applyFont="1" applyFill="1" applyBorder="1"/>
    <xf numFmtId="0" fontId="5" fillId="4" borderId="1" xfId="1" applyNumberFormat="1" applyFont="1" applyFill="1" applyBorder="1"/>
    <xf numFmtId="0" fontId="2" fillId="2" borderId="1" xfId="1" applyNumberFormat="1" applyFont="1" applyFill="1" applyBorder="1"/>
    <xf numFmtId="0" fontId="2" fillId="0" borderId="1" xfId="1" applyNumberFormat="1" applyFont="1" applyFill="1" applyBorder="1"/>
    <xf numFmtId="0" fontId="6" fillId="4" borderId="1" xfId="1" applyNumberFormat="1" applyFont="1" applyFill="1" applyBorder="1"/>
    <xf numFmtId="0" fontId="0" fillId="0" borderId="1" xfId="1" applyNumberFormat="1" applyFont="1" applyBorder="1"/>
    <xf numFmtId="0" fontId="7" fillId="5" borderId="1" xfId="1" applyNumberFormat="1" applyFont="1" applyFill="1" applyBorder="1"/>
    <xf numFmtId="0" fontId="8" fillId="6" borderId="1" xfId="1" applyNumberFormat="1" applyFont="1" applyFill="1" applyBorder="1"/>
    <xf numFmtId="0" fontId="7" fillId="4" borderId="1" xfId="1" applyNumberFormat="1" applyFont="1" applyFill="1" applyBorder="1"/>
    <xf numFmtId="0" fontId="4" fillId="2" borderId="1" xfId="1" applyNumberFormat="1" applyFont="1" applyFill="1" applyBorder="1"/>
    <xf numFmtId="0" fontId="0" fillId="0" borderId="1" xfId="1" applyNumberFormat="1" applyFont="1" applyFill="1" applyBorder="1"/>
    <xf numFmtId="0" fontId="0" fillId="2" borderId="1" xfId="1" applyNumberFormat="1" applyFont="1" applyFill="1" applyBorder="1"/>
    <xf numFmtId="0" fontId="0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/>
    <xf numFmtId="0" fontId="11" fillId="0" borderId="1" xfId="1" applyNumberFormat="1" applyFont="1" applyBorder="1"/>
    <xf numFmtId="0" fontId="21" fillId="4" borderId="1" xfId="1" applyNumberFormat="1" applyFont="1" applyFill="1" applyBorder="1" applyAlignment="1">
      <alignment horizontal="right" wrapText="1"/>
    </xf>
    <xf numFmtId="0" fontId="11" fillId="0" borderId="1" xfId="1" applyNumberFormat="1" applyFont="1" applyFill="1" applyBorder="1" applyAlignment="1">
      <alignment horizontal="right" wrapText="1"/>
    </xf>
    <xf numFmtId="0" fontId="21" fillId="4" borderId="1" xfId="1" applyNumberFormat="1" applyFont="1" applyFill="1" applyBorder="1"/>
    <xf numFmtId="0" fontId="11" fillId="0" borderId="1" xfId="1" applyNumberFormat="1" applyFont="1" applyBorder="1" applyAlignment="1">
      <alignment horizontal="right" wrapText="1"/>
    </xf>
    <xf numFmtId="0" fontId="11" fillId="0" borderId="1" xfId="1" applyNumberFormat="1" applyFont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21" fillId="4" borderId="1" xfId="1" applyNumberFormat="1" applyFont="1" applyFill="1" applyBorder="1" applyAlignment="1">
      <alignment wrapText="1"/>
    </xf>
    <xf numFmtId="0" fontId="11" fillId="0" borderId="6" xfId="1" applyNumberFormat="1" applyFont="1" applyFill="1" applyBorder="1"/>
    <xf numFmtId="0" fontId="11" fillId="0" borderId="1" xfId="1" applyNumberFormat="1" applyFont="1" applyFill="1" applyBorder="1" applyAlignment="1">
      <alignment horizontal="right" vertical="center"/>
    </xf>
    <xf numFmtId="0" fontId="21" fillId="6" borderId="1" xfId="1" applyNumberFormat="1" applyFont="1" applyFill="1" applyBorder="1"/>
    <xf numFmtId="0" fontId="11" fillId="3" borderId="1" xfId="1" applyNumberFormat="1" applyFont="1" applyFill="1" applyBorder="1"/>
    <xf numFmtId="0" fontId="11" fillId="0" borderId="1" xfId="1" applyNumberFormat="1" applyFont="1" applyFill="1" applyBorder="1" applyAlignment="1">
      <alignment horizontal="right"/>
    </xf>
    <xf numFmtId="0" fontId="17" fillId="3" borderId="1" xfId="1" applyNumberFormat="1" applyFont="1" applyFill="1" applyBorder="1"/>
    <xf numFmtId="0" fontId="17" fillId="0" borderId="1" xfId="1" applyNumberFormat="1" applyFont="1" applyFill="1" applyBorder="1"/>
    <xf numFmtId="0" fontId="21" fillId="2" borderId="1" xfId="1" applyNumberFormat="1" applyFont="1" applyFill="1" applyBorder="1"/>
    <xf numFmtId="0" fontId="11" fillId="6" borderId="1" xfId="1" applyNumberFormat="1" applyFont="1" applyFill="1" applyBorder="1"/>
    <xf numFmtId="0" fontId="11" fillId="0" borderId="0" xfId="1" applyNumberFormat="1" applyFont="1"/>
    <xf numFmtId="0" fontId="0" fillId="0" borderId="0" xfId="1" applyNumberFormat="1" applyFont="1"/>
    <xf numFmtId="3" fontId="1" fillId="3" borderId="1" xfId="0" applyNumberFormat="1" applyFont="1" applyFill="1" applyBorder="1"/>
    <xf numFmtId="0" fontId="1" fillId="2" borderId="1" xfId="0" applyFont="1" applyFill="1" applyBorder="1"/>
    <xf numFmtId="3" fontId="5" fillId="3" borderId="1" xfId="0" applyNumberFormat="1" applyFont="1" applyFill="1" applyBorder="1"/>
    <xf numFmtId="3" fontId="0" fillId="0" borderId="1" xfId="0" applyNumberFormat="1" applyFill="1" applyBorder="1"/>
    <xf numFmtId="3" fontId="2" fillId="0" borderId="1" xfId="0" applyNumberFormat="1" applyFont="1" applyBorder="1"/>
    <xf numFmtId="49" fontId="0" fillId="2" borderId="0" xfId="0" applyNumberFormat="1" applyFill="1" applyBorder="1"/>
    <xf numFmtId="49" fontId="19" fillId="0" borderId="0" xfId="0" applyNumberFormat="1" applyFont="1" applyBorder="1"/>
    <xf numFmtId="3" fontId="13" fillId="0" borderId="1" xfId="0" applyNumberFormat="1" applyFont="1" applyBorder="1"/>
    <xf numFmtId="0" fontId="21" fillId="5" borderId="1" xfId="1" applyNumberFormat="1" applyFont="1" applyFill="1" applyBorder="1"/>
    <xf numFmtId="167" fontId="0" fillId="0" borderId="0" xfId="0" applyNumberFormat="1"/>
    <xf numFmtId="0" fontId="2" fillId="7" borderId="1" xfId="1" applyNumberFormat="1" applyFont="1" applyFill="1" applyBorder="1"/>
    <xf numFmtId="0" fontId="3" fillId="7" borderId="1" xfId="1" applyNumberFormat="1" applyFont="1" applyFill="1" applyBorder="1" applyAlignment="1">
      <alignment wrapText="1"/>
    </xf>
    <xf numFmtId="0" fontId="11" fillId="7" borderId="1" xfId="1" applyNumberFormat="1" applyFont="1" applyFill="1" applyBorder="1"/>
    <xf numFmtId="0" fontId="17" fillId="7" borderId="1" xfId="1" applyNumberFormat="1" applyFont="1" applyFill="1" applyBorder="1"/>
    <xf numFmtId="0" fontId="17" fillId="7" borderId="1" xfId="1" applyNumberFormat="1" applyFont="1" applyFill="1" applyBorder="1" applyAlignment="1">
      <alignment wrapText="1"/>
    </xf>
    <xf numFmtId="0" fontId="21" fillId="7" borderId="1" xfId="1" applyNumberFormat="1" applyFont="1" applyFill="1" applyBorder="1"/>
    <xf numFmtId="3" fontId="10" fillId="0" borderId="1" xfId="0" applyNumberFormat="1" applyFont="1" applyFill="1" applyBorder="1"/>
    <xf numFmtId="0" fontId="10" fillId="0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3" fontId="27" fillId="0" borderId="5" xfId="0" applyNumberFormat="1" applyFont="1" applyFill="1" applyBorder="1"/>
    <xf numFmtId="49" fontId="27" fillId="0" borderId="0" xfId="0" applyNumberFormat="1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92"/>
  <sheetViews>
    <sheetView tabSelected="1" zoomScale="118" zoomScaleNormal="118" workbookViewId="0">
      <selection activeCell="H8" sqref="H8"/>
    </sheetView>
  </sheetViews>
  <sheetFormatPr defaultRowHeight="15" x14ac:dyDescent="0.25"/>
  <cols>
    <col min="1" max="1" width="18.28515625" style="172" customWidth="1"/>
    <col min="2" max="2" width="53.85546875" customWidth="1"/>
    <col min="3" max="3" width="16.85546875" customWidth="1"/>
    <col min="4" max="4" width="17.28515625" customWidth="1"/>
    <col min="5" max="5" width="15.42578125" style="25" customWidth="1"/>
    <col min="6" max="6" width="13.28515625" customWidth="1"/>
    <col min="7" max="7" width="13.7109375" customWidth="1"/>
    <col min="8" max="8" width="16" customWidth="1"/>
    <col min="9" max="9" width="15.7109375" style="72" bestFit="1" customWidth="1"/>
    <col min="10" max="10" width="18" bestFit="1" customWidth="1"/>
    <col min="11" max="12" width="15.7109375" bestFit="1" customWidth="1"/>
    <col min="14" max="14" width="11.140625" bestFit="1" customWidth="1"/>
  </cols>
  <sheetData>
    <row r="1" spans="1:11" ht="41.25" customHeight="1" x14ac:dyDescent="0.25">
      <c r="A1" s="195" t="s">
        <v>199</v>
      </c>
      <c r="B1" s="196"/>
      <c r="C1" s="196"/>
      <c r="D1" s="196"/>
      <c r="E1" s="196"/>
      <c r="F1" s="196"/>
      <c r="G1" s="197"/>
    </row>
    <row r="2" spans="1:11" ht="21" customHeight="1" x14ac:dyDescent="0.25">
      <c r="A2" s="198" t="s">
        <v>0</v>
      </c>
      <c r="B2" s="199"/>
      <c r="C2" s="199"/>
      <c r="D2" s="199"/>
      <c r="E2" s="199"/>
      <c r="F2" s="199"/>
      <c r="G2" s="200"/>
    </row>
    <row r="3" spans="1:11" ht="30" x14ac:dyDescent="0.25">
      <c r="A3" s="139" t="s">
        <v>1</v>
      </c>
      <c r="B3" s="3" t="s">
        <v>2</v>
      </c>
      <c r="C3" s="1" t="s">
        <v>3</v>
      </c>
      <c r="D3" s="1" t="s">
        <v>4</v>
      </c>
      <c r="E3" s="24" t="s">
        <v>5</v>
      </c>
      <c r="F3" s="1" t="s">
        <v>6</v>
      </c>
      <c r="G3" s="2" t="s">
        <v>7</v>
      </c>
    </row>
    <row r="4" spans="1:11" ht="18.75" x14ac:dyDescent="0.3">
      <c r="A4" s="140">
        <v>700000</v>
      </c>
      <c r="B4" s="107" t="s">
        <v>40</v>
      </c>
      <c r="C4" s="106">
        <f>C5+C7+C18+C21+C24+C26+C33</f>
        <v>1031351875.5</v>
      </c>
      <c r="D4" s="106">
        <f>SUM(D5+D7+D18+D21+D24+D26+D33)</f>
        <v>0</v>
      </c>
      <c r="E4" s="106">
        <f>E5+E7+E18+E21+E24+E26+E33</f>
        <v>944313000</v>
      </c>
      <c r="F4" s="106">
        <f>SUM(F5+F7+F18+F21+F24+F26+F33)</f>
        <v>5173056.5</v>
      </c>
      <c r="G4" s="106">
        <f>G5+G7+G18+G21+G24+G26+G33</f>
        <v>81865819</v>
      </c>
      <c r="J4" s="19"/>
      <c r="K4" s="19"/>
    </row>
    <row r="5" spans="1:11" ht="15.75" x14ac:dyDescent="0.25">
      <c r="A5" s="141">
        <v>732000</v>
      </c>
      <c r="B5" s="12" t="s">
        <v>107</v>
      </c>
      <c r="C5" s="89">
        <f>+D5+E5+F5+G5</f>
        <v>4473056.5</v>
      </c>
      <c r="D5" s="89">
        <f>+D6</f>
        <v>0</v>
      </c>
      <c r="E5" s="13">
        <f>+E6</f>
        <v>0</v>
      </c>
      <c r="F5" s="89">
        <f>+F6</f>
        <v>4473056.5</v>
      </c>
      <c r="G5" s="89">
        <f>+G6</f>
        <v>0</v>
      </c>
      <c r="J5" s="19"/>
      <c r="K5" s="19"/>
    </row>
    <row r="6" spans="1:11" ht="30" x14ac:dyDescent="0.25">
      <c r="A6" s="142">
        <v>732121</v>
      </c>
      <c r="B6" s="191" t="s">
        <v>194</v>
      </c>
      <c r="C6" s="92">
        <f>+D6+E6+F6+G6</f>
        <v>4473056.5</v>
      </c>
      <c r="D6" s="92"/>
      <c r="E6" s="26"/>
      <c r="F6" s="92">
        <v>4473056.5</v>
      </c>
      <c r="G6" s="92">
        <v>0</v>
      </c>
      <c r="J6" s="19"/>
      <c r="K6" s="19"/>
    </row>
    <row r="7" spans="1:11" ht="15.75" x14ac:dyDescent="0.25">
      <c r="A7" s="141">
        <v>742000</v>
      </c>
      <c r="B7" s="12" t="s">
        <v>41</v>
      </c>
      <c r="C7" s="13">
        <f>SUM(C8:C17)</f>
        <v>81865819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>SUM(G8:G17)</f>
        <v>81865819</v>
      </c>
      <c r="K7" s="19"/>
    </row>
    <row r="8" spans="1:11" ht="30" x14ac:dyDescent="0.25">
      <c r="A8" s="143">
        <v>742371</v>
      </c>
      <c r="B8" s="192" t="s">
        <v>198</v>
      </c>
      <c r="C8" s="26">
        <f t="shared" ref="C8" si="0">+D8+E8+F8+G8</f>
        <v>1500000</v>
      </c>
      <c r="D8" s="15"/>
      <c r="E8" s="15"/>
      <c r="F8" s="15"/>
      <c r="G8" s="20">
        <v>1500000</v>
      </c>
      <c r="J8" s="19"/>
      <c r="K8" s="19"/>
    </row>
    <row r="9" spans="1:11" ht="15.75" x14ac:dyDescent="0.25">
      <c r="A9" s="143">
        <v>7423731</v>
      </c>
      <c r="B9" s="15" t="s">
        <v>108</v>
      </c>
      <c r="C9" s="26">
        <f>+D9+E9+F9+G9</f>
        <v>6736000</v>
      </c>
      <c r="D9" s="15"/>
      <c r="E9" s="15"/>
      <c r="F9" s="15"/>
      <c r="G9" s="34">
        <v>6736000</v>
      </c>
      <c r="J9" s="19"/>
      <c r="K9" s="19"/>
    </row>
    <row r="10" spans="1:11" ht="15.75" x14ac:dyDescent="0.25">
      <c r="A10" s="143">
        <v>74237312</v>
      </c>
      <c r="B10" s="15" t="s">
        <v>164</v>
      </c>
      <c r="C10" s="26">
        <f>+D10+E10+F10+G10</f>
        <v>4000000</v>
      </c>
      <c r="D10" s="15"/>
      <c r="E10" s="15"/>
      <c r="F10" s="15"/>
      <c r="G10" s="34">
        <v>4000000</v>
      </c>
    </row>
    <row r="11" spans="1:11" ht="17.25" customHeight="1" x14ac:dyDescent="0.25">
      <c r="A11" s="143">
        <v>7423732</v>
      </c>
      <c r="B11" s="15" t="s">
        <v>109</v>
      </c>
      <c r="C11" s="26">
        <f>+D11+E11+F11+G11</f>
        <v>30000</v>
      </c>
      <c r="D11" s="15">
        <v>0</v>
      </c>
      <c r="E11" s="15">
        <v>0</v>
      </c>
      <c r="F11" s="15"/>
      <c r="G11" s="20">
        <v>30000</v>
      </c>
    </row>
    <row r="12" spans="1:11" ht="15.75" x14ac:dyDescent="0.25">
      <c r="A12" s="143">
        <v>7423733</v>
      </c>
      <c r="B12" s="15" t="s">
        <v>110</v>
      </c>
      <c r="C12" s="26">
        <f t="shared" ref="C12:C17" si="1">+D12+E12+F12+G12</f>
        <v>4000000</v>
      </c>
      <c r="D12" s="15"/>
      <c r="E12" s="15"/>
      <c r="F12" s="15"/>
      <c r="G12" s="20">
        <v>4000000</v>
      </c>
    </row>
    <row r="13" spans="1:11" ht="15.75" x14ac:dyDescent="0.25">
      <c r="A13" s="143">
        <v>7423734</v>
      </c>
      <c r="B13" s="15" t="s">
        <v>111</v>
      </c>
      <c r="C13" s="26">
        <f t="shared" si="1"/>
        <v>300000</v>
      </c>
      <c r="D13" s="15"/>
      <c r="E13" s="15"/>
      <c r="F13" s="15"/>
      <c r="G13" s="20">
        <v>300000</v>
      </c>
    </row>
    <row r="14" spans="1:11" ht="15.75" x14ac:dyDescent="0.25">
      <c r="A14" s="143">
        <v>7423735</v>
      </c>
      <c r="B14" s="15" t="s">
        <v>112</v>
      </c>
      <c r="C14" s="26">
        <f t="shared" si="1"/>
        <v>600000</v>
      </c>
      <c r="D14" s="15"/>
      <c r="E14" s="15"/>
      <c r="F14" s="15"/>
      <c r="G14" s="20">
        <v>600000</v>
      </c>
    </row>
    <row r="15" spans="1:11" ht="15.75" x14ac:dyDescent="0.25">
      <c r="A15" s="143">
        <v>7423736</v>
      </c>
      <c r="B15" s="15" t="s">
        <v>113</v>
      </c>
      <c r="C15" s="26">
        <f t="shared" si="1"/>
        <v>3500000</v>
      </c>
      <c r="D15" s="15"/>
      <c r="E15" s="15"/>
      <c r="F15" s="15"/>
      <c r="G15" s="20">
        <v>3500000</v>
      </c>
    </row>
    <row r="16" spans="1:11" ht="15.75" x14ac:dyDescent="0.25">
      <c r="A16" s="143">
        <v>7423737</v>
      </c>
      <c r="B16" s="15" t="s">
        <v>114</v>
      </c>
      <c r="C16" s="26">
        <f t="shared" si="1"/>
        <v>16199819</v>
      </c>
      <c r="D16" s="15"/>
      <c r="E16" s="15"/>
      <c r="F16" s="15"/>
      <c r="G16" s="34">
        <v>16199819</v>
      </c>
      <c r="H16" s="19"/>
    </row>
    <row r="17" spans="1:12" ht="15.75" x14ac:dyDescent="0.25">
      <c r="A17" s="143">
        <v>7423738</v>
      </c>
      <c r="B17" s="15" t="s">
        <v>115</v>
      </c>
      <c r="C17" s="26">
        <f t="shared" si="1"/>
        <v>45000000</v>
      </c>
      <c r="D17" s="15"/>
      <c r="E17" s="15"/>
      <c r="F17" s="15"/>
      <c r="G17" s="34">
        <v>45000000</v>
      </c>
    </row>
    <row r="18" spans="1:12" ht="31.5" x14ac:dyDescent="0.25">
      <c r="A18" s="144">
        <v>744100</v>
      </c>
      <c r="B18" s="90" t="s">
        <v>8</v>
      </c>
      <c r="C18" s="13">
        <f>SUM(C19:C20)</f>
        <v>700000</v>
      </c>
      <c r="D18" s="10"/>
      <c r="E18" s="10">
        <f t="shared" ref="E18:G18" si="2">SUM(E19:E20)</f>
        <v>0</v>
      </c>
      <c r="F18" s="105">
        <f t="shared" si="2"/>
        <v>700000</v>
      </c>
      <c r="G18" s="91">
        <f t="shared" si="2"/>
        <v>0</v>
      </c>
    </row>
    <row r="19" spans="1:12" ht="15.75" x14ac:dyDescent="0.25">
      <c r="A19" s="143"/>
      <c r="B19" s="27" t="s">
        <v>153</v>
      </c>
      <c r="C19" s="26">
        <f t="shared" ref="C19:C20" si="3">+D19+E19+F19+G19</f>
        <v>0</v>
      </c>
      <c r="D19" s="15">
        <v>0</v>
      </c>
      <c r="E19" s="15"/>
      <c r="F19" s="17">
        <v>0</v>
      </c>
      <c r="G19" s="20"/>
    </row>
    <row r="20" spans="1:12" ht="15.75" x14ac:dyDescent="0.25">
      <c r="A20" s="143"/>
      <c r="B20" s="27" t="s">
        <v>162</v>
      </c>
      <c r="C20" s="26">
        <f t="shared" si="3"/>
        <v>700000</v>
      </c>
      <c r="D20" s="15"/>
      <c r="E20" s="15"/>
      <c r="F20" s="17">
        <v>700000</v>
      </c>
      <c r="G20" s="20">
        <v>0</v>
      </c>
    </row>
    <row r="21" spans="1:12" ht="15.75" x14ac:dyDescent="0.25">
      <c r="A21" s="144">
        <v>745100</v>
      </c>
      <c r="B21" s="90" t="s">
        <v>9</v>
      </c>
      <c r="C21" s="13">
        <f>SUM(C22:C23)</f>
        <v>0</v>
      </c>
      <c r="D21" s="10">
        <f t="shared" ref="D21:G21" si="4">SUM(D22:D23)</f>
        <v>0</v>
      </c>
      <c r="E21" s="10">
        <f t="shared" si="4"/>
        <v>0</v>
      </c>
      <c r="F21" s="10">
        <f t="shared" si="4"/>
        <v>0</v>
      </c>
      <c r="G21" s="91">
        <f t="shared" si="4"/>
        <v>0</v>
      </c>
    </row>
    <row r="22" spans="1:12" ht="15.75" x14ac:dyDescent="0.25">
      <c r="A22" s="143">
        <v>74511108</v>
      </c>
      <c r="B22" s="15" t="s">
        <v>116</v>
      </c>
      <c r="C22" s="26">
        <f t="shared" ref="C22:C23" si="5">+D22+E22+F22+G22</f>
        <v>0</v>
      </c>
      <c r="D22" s="15"/>
      <c r="E22" s="15"/>
      <c r="F22" s="15"/>
      <c r="G22" s="26">
        <f>+H22+I18+J18+K18</f>
        <v>0</v>
      </c>
      <c r="J22" s="19"/>
      <c r="L22" s="5"/>
    </row>
    <row r="23" spans="1:12" ht="15.75" x14ac:dyDescent="0.25">
      <c r="A23" s="143">
        <v>745161</v>
      </c>
      <c r="B23" s="15" t="s">
        <v>117</v>
      </c>
      <c r="C23" s="26">
        <f t="shared" si="5"/>
        <v>0</v>
      </c>
      <c r="D23" s="15"/>
      <c r="E23" s="15"/>
      <c r="F23" s="15"/>
      <c r="G23" s="20"/>
      <c r="J23" s="19"/>
      <c r="K23" s="19"/>
    </row>
    <row r="24" spans="1:12" ht="31.5" x14ac:dyDescent="0.25">
      <c r="A24" s="141">
        <v>770000</v>
      </c>
      <c r="B24" s="88" t="s">
        <v>39</v>
      </c>
      <c r="C24" s="13">
        <f>SUM(C25)</f>
        <v>0</v>
      </c>
      <c r="D24" s="10">
        <f t="shared" ref="D24:G24" si="6">SUM(D25)</f>
        <v>0</v>
      </c>
      <c r="E24" s="10">
        <f t="shared" si="6"/>
        <v>0</v>
      </c>
      <c r="F24" s="10">
        <f t="shared" si="6"/>
        <v>0</v>
      </c>
      <c r="G24" s="91">
        <f t="shared" si="6"/>
        <v>0</v>
      </c>
    </row>
    <row r="25" spans="1:12" ht="15.75" x14ac:dyDescent="0.25">
      <c r="A25" s="145">
        <v>771000</v>
      </c>
      <c r="B25" s="2" t="s">
        <v>10</v>
      </c>
      <c r="C25" s="26">
        <f t="shared" ref="C25" si="7">+D25+E25+F25+G25</f>
        <v>0</v>
      </c>
      <c r="D25" s="15"/>
      <c r="E25" s="15"/>
      <c r="F25" s="15"/>
      <c r="G25" s="20"/>
    </row>
    <row r="26" spans="1:12" ht="31.5" x14ac:dyDescent="0.25">
      <c r="A26" s="141">
        <v>781100</v>
      </c>
      <c r="B26" s="88" t="s">
        <v>11</v>
      </c>
      <c r="C26" s="13">
        <f>SUM(C27:C32)</f>
        <v>944313000</v>
      </c>
      <c r="D26" s="13">
        <f t="shared" ref="D26:G26" si="8">SUM(D27:D32)</f>
        <v>0</v>
      </c>
      <c r="E26" s="13">
        <f t="shared" si="8"/>
        <v>944313000</v>
      </c>
      <c r="F26" s="12">
        <f t="shared" si="8"/>
        <v>0</v>
      </c>
      <c r="G26" s="12">
        <f t="shared" si="8"/>
        <v>0</v>
      </c>
    </row>
    <row r="27" spans="1:12" ht="15.75" x14ac:dyDescent="0.25">
      <c r="A27" s="143">
        <v>781100</v>
      </c>
      <c r="B27" s="16" t="s">
        <v>189</v>
      </c>
      <c r="C27" s="26">
        <f t="shared" ref="C27:C32" si="9">+D27+E27+F27+G27</f>
        <v>924181000</v>
      </c>
      <c r="D27" s="15"/>
      <c r="E27" s="34">
        <v>924181000</v>
      </c>
      <c r="F27" s="15"/>
      <c r="G27" s="15"/>
    </row>
    <row r="28" spans="1:12" ht="15.75" x14ac:dyDescent="0.25">
      <c r="A28" s="143">
        <v>781100</v>
      </c>
      <c r="B28" s="16" t="s">
        <v>38</v>
      </c>
      <c r="C28" s="26">
        <f t="shared" si="9"/>
        <v>132000</v>
      </c>
      <c r="D28" s="15"/>
      <c r="E28" s="20">
        <v>132000</v>
      </c>
      <c r="F28" s="15"/>
      <c r="G28" s="15"/>
    </row>
    <row r="29" spans="1:12" ht="15.75" x14ac:dyDescent="0.25">
      <c r="A29" s="143">
        <v>781100</v>
      </c>
      <c r="B29" s="16" t="s">
        <v>36</v>
      </c>
      <c r="C29" s="26">
        <f t="shared" si="9"/>
        <v>5500000</v>
      </c>
      <c r="D29" s="15"/>
      <c r="E29" s="20">
        <v>5500000</v>
      </c>
      <c r="F29" s="17"/>
      <c r="G29" s="15"/>
      <c r="J29" s="5"/>
    </row>
    <row r="30" spans="1:12" ht="15.75" x14ac:dyDescent="0.25">
      <c r="A30" s="143">
        <v>781100</v>
      </c>
      <c r="B30" s="16" t="s">
        <v>37</v>
      </c>
      <c r="C30" s="26">
        <f t="shared" si="9"/>
        <v>4500000</v>
      </c>
      <c r="D30" s="15"/>
      <c r="E30" s="20">
        <v>4500000</v>
      </c>
      <c r="F30" s="15"/>
      <c r="G30" s="15"/>
    </row>
    <row r="31" spans="1:12" ht="15.75" x14ac:dyDescent="0.25">
      <c r="A31" s="143">
        <v>781100</v>
      </c>
      <c r="B31" s="16" t="s">
        <v>23</v>
      </c>
      <c r="C31" s="26">
        <f t="shared" si="9"/>
        <v>6000000</v>
      </c>
      <c r="D31" s="15"/>
      <c r="E31" s="20">
        <v>6000000</v>
      </c>
      <c r="F31" s="15"/>
      <c r="G31" s="15"/>
    </row>
    <row r="32" spans="1:12" ht="15.75" x14ac:dyDescent="0.25">
      <c r="A32" s="143">
        <v>781100</v>
      </c>
      <c r="B32" s="21" t="s">
        <v>102</v>
      </c>
      <c r="C32" s="26">
        <f t="shared" si="9"/>
        <v>4000000</v>
      </c>
      <c r="D32" s="15"/>
      <c r="E32" s="20">
        <v>4000000</v>
      </c>
      <c r="F32" s="15"/>
      <c r="G32" s="15"/>
      <c r="J32" s="19"/>
    </row>
    <row r="33" spans="1:16" ht="15.75" x14ac:dyDescent="0.25">
      <c r="A33" s="141">
        <v>790000</v>
      </c>
      <c r="B33" s="12" t="s">
        <v>12</v>
      </c>
      <c r="C33" s="13">
        <v>0</v>
      </c>
      <c r="D33" s="13">
        <f t="shared" ref="D33:F33" si="10">SUM(D34:D35)</f>
        <v>0</v>
      </c>
      <c r="E33" s="13">
        <f t="shared" si="10"/>
        <v>0</v>
      </c>
      <c r="F33" s="13">
        <f t="shared" si="10"/>
        <v>0</v>
      </c>
      <c r="G33" s="12">
        <v>0</v>
      </c>
      <c r="J33" s="19"/>
    </row>
    <row r="34" spans="1:16" ht="15.75" x14ac:dyDescent="0.25">
      <c r="A34" s="145">
        <v>791100</v>
      </c>
      <c r="B34" s="14" t="s">
        <v>12</v>
      </c>
      <c r="C34" s="26">
        <f t="shared" ref="C34" si="11">+D34+E34+F34+G34</f>
        <v>0</v>
      </c>
      <c r="D34" s="34"/>
      <c r="E34" s="24"/>
      <c r="F34" s="6"/>
      <c r="G34" s="1"/>
      <c r="I34" s="137"/>
      <c r="J34" s="19"/>
    </row>
    <row r="35" spans="1:16" ht="37.5" x14ac:dyDescent="0.3">
      <c r="A35" s="140">
        <v>800000</v>
      </c>
      <c r="B35" s="108" t="s">
        <v>13</v>
      </c>
      <c r="C35" s="109">
        <f>SUM(C36)</f>
        <v>2000000</v>
      </c>
      <c r="D35" s="109">
        <f t="shared" ref="D35:G35" si="12">SUM(D36)</f>
        <v>0</v>
      </c>
      <c r="E35" s="109">
        <f t="shared" si="12"/>
        <v>0</v>
      </c>
      <c r="F35" s="109">
        <f t="shared" si="12"/>
        <v>0</v>
      </c>
      <c r="G35" s="109">
        <f t="shared" si="12"/>
        <v>2000000</v>
      </c>
      <c r="I35" s="137"/>
      <c r="J35" s="19"/>
    </row>
    <row r="36" spans="1:16" ht="18.75" x14ac:dyDescent="0.3">
      <c r="A36" s="145">
        <v>812000</v>
      </c>
      <c r="B36" s="4" t="s">
        <v>14</v>
      </c>
      <c r="C36" s="26">
        <f t="shared" ref="C36:C37" si="13">+D36+E36+F36+G36</f>
        <v>2000000</v>
      </c>
      <c r="D36" s="1"/>
      <c r="E36" s="24"/>
      <c r="F36" s="1"/>
      <c r="G36" s="1">
        <v>2000000</v>
      </c>
      <c r="I36" s="178"/>
      <c r="J36" s="8"/>
      <c r="K36" s="19"/>
      <c r="L36" s="5"/>
    </row>
    <row r="37" spans="1:16" ht="18.75" x14ac:dyDescent="0.3">
      <c r="A37" s="146"/>
      <c r="B37" s="9" t="s">
        <v>49</v>
      </c>
      <c r="C37" s="26">
        <f t="shared" si="13"/>
        <v>125854312.22999999</v>
      </c>
      <c r="D37" s="26">
        <v>49697131.229999997</v>
      </c>
      <c r="E37" s="26"/>
      <c r="F37" s="26">
        <v>35672</v>
      </c>
      <c r="G37" s="26">
        <v>76121509</v>
      </c>
      <c r="I37" s="179"/>
      <c r="J37" s="8"/>
      <c r="K37" s="50"/>
      <c r="L37" s="7"/>
      <c r="M37" s="7"/>
      <c r="N37" s="7"/>
      <c r="O37" s="7"/>
      <c r="P37" s="7"/>
    </row>
    <row r="38" spans="1:16" ht="18.75" x14ac:dyDescent="0.3">
      <c r="A38" s="147"/>
      <c r="B38" s="111" t="s">
        <v>42</v>
      </c>
      <c r="C38" s="106">
        <f>(C4+C35+C37)</f>
        <v>1159206187.73</v>
      </c>
      <c r="D38" s="106">
        <f>(D4+D35+D37)</f>
        <v>49697131.229999997</v>
      </c>
      <c r="E38" s="106">
        <f>(E4+E35+E37)</f>
        <v>944313000</v>
      </c>
      <c r="F38" s="106">
        <f>(F4+F35+F37)</f>
        <v>5208728.5</v>
      </c>
      <c r="G38" s="106">
        <f>(G4+G35+G37)</f>
        <v>159987328</v>
      </c>
      <c r="I38" s="80"/>
      <c r="J38" s="8"/>
      <c r="K38" s="7"/>
      <c r="L38" s="7"/>
      <c r="M38" s="7"/>
      <c r="N38" s="7"/>
      <c r="O38" s="7"/>
      <c r="P38" s="7"/>
    </row>
    <row r="39" spans="1:16" ht="18.75" x14ac:dyDescent="0.3">
      <c r="A39" s="198" t="s">
        <v>15</v>
      </c>
      <c r="B39" s="199"/>
      <c r="C39" s="199"/>
      <c r="D39" s="199"/>
      <c r="E39" s="199"/>
      <c r="F39" s="199"/>
      <c r="G39" s="200"/>
      <c r="I39" s="81"/>
      <c r="J39" s="8"/>
      <c r="K39" s="7"/>
      <c r="L39" s="7"/>
      <c r="M39" s="7"/>
      <c r="N39" s="7"/>
      <c r="O39" s="7"/>
      <c r="P39" s="7"/>
    </row>
    <row r="40" spans="1:16" ht="18.75" x14ac:dyDescent="0.3">
      <c r="A40" s="140">
        <v>400000</v>
      </c>
      <c r="B40" s="108" t="s">
        <v>48</v>
      </c>
      <c r="C40" s="110">
        <f>SUM(C41,C58,C86,C93,C111,C116,C133,C166,C167,C168)</f>
        <v>1094829860</v>
      </c>
      <c r="D40" s="110">
        <f>SUM(D41,D58,D86,D93,D111,D116,D133,D166,D167)</f>
        <v>49697131</v>
      </c>
      <c r="E40" s="110">
        <f>SUM(E41,E58,E86,E93,E111,E116,E133,E166,E167)</f>
        <v>944313000</v>
      </c>
      <c r="F40" s="110">
        <f>SUM(F41,F58,F86,F93,F111,F116,F133,F166,F167)</f>
        <v>5208729</v>
      </c>
      <c r="G40" s="110">
        <f>SUM(G41,G58,G86,G93,G111,G116,G133,G166,G167,G168)</f>
        <v>95611000</v>
      </c>
      <c r="H40" s="19"/>
      <c r="I40" s="81"/>
      <c r="J40" s="8"/>
      <c r="K40" s="7"/>
      <c r="L40" s="7"/>
      <c r="M40" s="7"/>
      <c r="N40" s="7"/>
      <c r="O40" s="7"/>
      <c r="P40" s="7"/>
    </row>
    <row r="41" spans="1:16" s="7" customFormat="1" ht="18.75" x14ac:dyDescent="0.3">
      <c r="A41" s="148">
        <v>410000</v>
      </c>
      <c r="B41" s="113" t="s">
        <v>43</v>
      </c>
      <c r="C41" s="135">
        <f>SUM(C42,C44,C47,C48,C50,C56,C57)</f>
        <v>756271000</v>
      </c>
      <c r="D41" s="54">
        <f>SUM(D42+D47+D48+D50+D56+D57)</f>
        <v>0</v>
      </c>
      <c r="E41" s="54">
        <f>E42+E44+E47+E48+E50+E56+E57</f>
        <v>733494000</v>
      </c>
      <c r="F41" s="54">
        <f>F42+F44+F47+F48+F50+F56+F57</f>
        <v>0</v>
      </c>
      <c r="G41" s="54">
        <f>G42+G44+H46+G47+G48+G50+G56+G57</f>
        <v>22777000</v>
      </c>
      <c r="H41" s="47"/>
      <c r="I41" s="81"/>
      <c r="J41" s="8"/>
      <c r="K41" s="8"/>
      <c r="L41" s="8"/>
    </row>
    <row r="42" spans="1:16" s="7" customFormat="1" ht="18.75" x14ac:dyDescent="0.3">
      <c r="A42" s="183">
        <v>411000</v>
      </c>
      <c r="B42" s="94" t="s">
        <v>44</v>
      </c>
      <c r="C42" s="136">
        <f>SUM(C43)</f>
        <v>636808511</v>
      </c>
      <c r="D42" s="97"/>
      <c r="E42" s="97">
        <f>SUM(E43)</f>
        <v>618808511</v>
      </c>
      <c r="F42" s="97"/>
      <c r="G42" s="97">
        <f>SUM(G43)</f>
        <v>18000000</v>
      </c>
      <c r="I42" s="81"/>
      <c r="J42" s="8"/>
    </row>
    <row r="43" spans="1:16" s="7" customFormat="1" ht="18.75" x14ac:dyDescent="0.3">
      <c r="A43" s="149">
        <v>411100</v>
      </c>
      <c r="B43" s="174" t="s">
        <v>166</v>
      </c>
      <c r="C43" s="26">
        <f t="shared" ref="C43:C46" si="14">+D43+E43+F43+G43</f>
        <v>636808511</v>
      </c>
      <c r="D43" s="55"/>
      <c r="E43" s="31">
        <v>618808511</v>
      </c>
      <c r="F43" s="56"/>
      <c r="G43" s="55">
        <v>18000000</v>
      </c>
      <c r="H43" s="8"/>
      <c r="I43" s="81"/>
      <c r="J43" s="8"/>
    </row>
    <row r="44" spans="1:16" s="7" customFormat="1" ht="18.75" x14ac:dyDescent="0.3">
      <c r="A44" s="183">
        <v>412000</v>
      </c>
      <c r="B44" s="94" t="s">
        <v>165</v>
      </c>
      <c r="C44" s="175">
        <f>SUM(C45:C46)</f>
        <v>96476489</v>
      </c>
      <c r="D44" s="63"/>
      <c r="E44" s="63">
        <f>SUM(E45:E46)</f>
        <v>93749489</v>
      </c>
      <c r="F44" s="64"/>
      <c r="G44" s="63">
        <f>SUM(F45:G46)</f>
        <v>2727000</v>
      </c>
      <c r="H44" s="8"/>
      <c r="I44" s="81"/>
      <c r="L44" s="8"/>
    </row>
    <row r="45" spans="1:16" s="7" customFormat="1" ht="18.75" x14ac:dyDescent="0.3">
      <c r="A45" s="149">
        <v>412100</v>
      </c>
      <c r="B45" s="18" t="s">
        <v>45</v>
      </c>
      <c r="C45" s="26">
        <f t="shared" si="14"/>
        <v>63680851</v>
      </c>
      <c r="D45" s="55"/>
      <c r="E45" s="31">
        <v>61880851</v>
      </c>
      <c r="F45" s="56"/>
      <c r="G45" s="55">
        <v>1800000</v>
      </c>
      <c r="I45" s="81"/>
      <c r="L45" s="8"/>
    </row>
    <row r="46" spans="1:16" s="7" customFormat="1" ht="18.75" x14ac:dyDescent="0.3">
      <c r="A46" s="149">
        <v>412200</v>
      </c>
      <c r="B46" s="18" t="s">
        <v>46</v>
      </c>
      <c r="C46" s="26">
        <f t="shared" si="14"/>
        <v>32795638</v>
      </c>
      <c r="D46" s="55"/>
      <c r="E46" s="31">
        <v>31868638</v>
      </c>
      <c r="F46" s="56"/>
      <c r="G46" s="55">
        <v>927000</v>
      </c>
      <c r="I46" s="81"/>
      <c r="J46" s="8"/>
      <c r="L46" s="8"/>
    </row>
    <row r="47" spans="1:16" s="7" customFormat="1" ht="18.75" x14ac:dyDescent="0.3">
      <c r="A47" s="183">
        <v>413100</v>
      </c>
      <c r="B47" s="94" t="s">
        <v>55</v>
      </c>
      <c r="C47" s="65">
        <f>+D47+E47+F47+G47</f>
        <v>2000000</v>
      </c>
      <c r="D47" s="63"/>
      <c r="E47" s="63">
        <v>0</v>
      </c>
      <c r="F47" s="64"/>
      <c r="G47" s="103">
        <v>2000000</v>
      </c>
      <c r="I47" s="81"/>
      <c r="J47" s="8"/>
    </row>
    <row r="48" spans="1:16" s="7" customFormat="1" ht="18.75" x14ac:dyDescent="0.3">
      <c r="A48" s="183">
        <v>414100</v>
      </c>
      <c r="B48" s="94" t="s">
        <v>118</v>
      </c>
      <c r="C48" s="97">
        <f>SUM(C49)</f>
        <v>0</v>
      </c>
      <c r="D48" s="65"/>
      <c r="E48" s="65">
        <f>+E49</f>
        <v>0</v>
      </c>
      <c r="F48" s="95"/>
      <c r="G48" s="65">
        <f>G49</f>
        <v>0</v>
      </c>
      <c r="I48" s="81"/>
      <c r="J48" s="8"/>
    </row>
    <row r="49" spans="1:16" s="7" customFormat="1" ht="18.75" x14ac:dyDescent="0.3">
      <c r="A49" s="150">
        <v>414121</v>
      </c>
      <c r="B49" s="22" t="s">
        <v>119</v>
      </c>
      <c r="C49" s="26">
        <f t="shared" ref="C49" si="15">+D49+E49+F49+G49</f>
        <v>0</v>
      </c>
      <c r="D49" s="59"/>
      <c r="E49" s="59"/>
      <c r="F49" s="37"/>
      <c r="G49" s="59">
        <v>0</v>
      </c>
      <c r="I49" s="81"/>
      <c r="J49" s="8"/>
    </row>
    <row r="50" spans="1:16" s="7" customFormat="1" ht="18.75" x14ac:dyDescent="0.3">
      <c r="A50" s="183">
        <v>414000</v>
      </c>
      <c r="B50" s="94" t="s">
        <v>59</v>
      </c>
      <c r="C50" s="65">
        <f>SUM(C51:C55)</f>
        <v>9500000</v>
      </c>
      <c r="D50" s="65"/>
      <c r="E50" s="65">
        <f>SUM(E51:E55)</f>
        <v>9500000</v>
      </c>
      <c r="F50" s="95"/>
      <c r="G50" s="65">
        <f>SUM(G51:G55)</f>
        <v>0</v>
      </c>
      <c r="H50" s="47"/>
      <c r="I50" s="72"/>
      <c r="J50" s="19"/>
      <c r="K50"/>
      <c r="L50"/>
      <c r="M50"/>
      <c r="N50"/>
      <c r="O50"/>
      <c r="P50"/>
    </row>
    <row r="51" spans="1:16" s="7" customFormat="1" ht="18.75" x14ac:dyDescent="0.3">
      <c r="A51" s="150">
        <v>414311</v>
      </c>
      <c r="B51" s="24" t="s">
        <v>60</v>
      </c>
      <c r="C51" s="26">
        <f t="shared" ref="C51:C55" si="16">+D51+E51+F51+G51</f>
        <v>5500000</v>
      </c>
      <c r="D51" s="59"/>
      <c r="E51" s="31">
        <v>5500000</v>
      </c>
      <c r="F51" s="37"/>
      <c r="G51" s="59"/>
      <c r="I51" s="72"/>
      <c r="J51"/>
      <c r="K51"/>
      <c r="L51"/>
      <c r="M51"/>
      <c r="N51"/>
      <c r="O51"/>
      <c r="P51"/>
    </row>
    <row r="52" spans="1:16" s="7" customFormat="1" ht="18.75" x14ac:dyDescent="0.3">
      <c r="A52" s="150">
        <v>414314</v>
      </c>
      <c r="B52" s="24" t="s">
        <v>122</v>
      </c>
      <c r="C52" s="26">
        <f t="shared" si="16"/>
        <v>300000</v>
      </c>
      <c r="D52" s="59"/>
      <c r="E52" s="31">
        <v>300000</v>
      </c>
      <c r="F52" s="37"/>
      <c r="G52" s="59"/>
      <c r="I52" s="72"/>
      <c r="J52" s="19"/>
      <c r="K52"/>
      <c r="L52"/>
      <c r="M52"/>
      <c r="N52"/>
      <c r="O52"/>
      <c r="P52"/>
    </row>
    <row r="53" spans="1:16" s="7" customFormat="1" ht="18.75" x14ac:dyDescent="0.3">
      <c r="A53" s="151">
        <v>414411</v>
      </c>
      <c r="B53" s="53" t="s">
        <v>121</v>
      </c>
      <c r="C53" s="26">
        <f t="shared" si="16"/>
        <v>1200000</v>
      </c>
      <c r="D53" s="60"/>
      <c r="E53" s="34">
        <v>1200000</v>
      </c>
      <c r="F53" s="61"/>
      <c r="G53" s="60"/>
      <c r="I53" s="72"/>
      <c r="J53" s="19"/>
      <c r="K53"/>
      <c r="L53"/>
      <c r="M53"/>
      <c r="N53"/>
      <c r="O53"/>
      <c r="P53"/>
    </row>
    <row r="54" spans="1:16" ht="15.75" x14ac:dyDescent="0.25">
      <c r="A54" s="152">
        <v>41441901</v>
      </c>
      <c r="B54" s="23" t="s">
        <v>120</v>
      </c>
      <c r="C54" s="26">
        <f t="shared" ref="C54" si="17">+D54+E54+F54+G54</f>
        <v>2500000</v>
      </c>
      <c r="D54" s="37"/>
      <c r="E54" s="31">
        <v>2500000</v>
      </c>
      <c r="F54" s="37"/>
      <c r="G54" s="62"/>
      <c r="I54" s="82"/>
      <c r="J54" s="44"/>
      <c r="L54" s="49"/>
    </row>
    <row r="55" spans="1:16" ht="15.75" x14ac:dyDescent="0.25">
      <c r="A55" s="152">
        <v>41441901</v>
      </c>
      <c r="B55" s="23" t="s">
        <v>120</v>
      </c>
      <c r="C55" s="26">
        <f t="shared" si="16"/>
        <v>0</v>
      </c>
      <c r="D55" s="37"/>
      <c r="E55" s="31">
        <v>0</v>
      </c>
      <c r="F55" s="37"/>
      <c r="G55" s="62"/>
      <c r="I55" s="75"/>
      <c r="J55" s="43"/>
      <c r="K55" s="32"/>
      <c r="L55" s="32"/>
      <c r="M55" s="32"/>
      <c r="N55" s="32"/>
      <c r="O55" s="32"/>
      <c r="P55" s="32"/>
    </row>
    <row r="56" spans="1:16" x14ac:dyDescent="0.25">
      <c r="A56" s="183">
        <v>415112</v>
      </c>
      <c r="B56" s="94" t="s">
        <v>47</v>
      </c>
      <c r="C56" s="65">
        <f>+D56+E56+F56+G56</f>
        <v>6986000</v>
      </c>
      <c r="D56" s="65"/>
      <c r="E56" s="65">
        <v>6936000</v>
      </c>
      <c r="F56" s="95"/>
      <c r="G56" s="65">
        <v>50000</v>
      </c>
      <c r="J56" s="19"/>
      <c r="L56" s="19"/>
    </row>
    <row r="57" spans="1:16" x14ac:dyDescent="0.25">
      <c r="A57" s="184">
        <v>416111</v>
      </c>
      <c r="B57" s="11" t="s">
        <v>37</v>
      </c>
      <c r="C57" s="65">
        <f>+D57+E57+G57</f>
        <v>4500000</v>
      </c>
      <c r="D57" s="95"/>
      <c r="E57" s="65">
        <v>4500000</v>
      </c>
      <c r="F57" s="95"/>
      <c r="G57" s="130">
        <v>0</v>
      </c>
      <c r="I57" s="74"/>
      <c r="J57" s="45"/>
      <c r="K57" s="25"/>
      <c r="L57" s="25"/>
      <c r="M57" s="25"/>
      <c r="N57" s="25"/>
      <c r="O57" s="25"/>
      <c r="P57" s="25"/>
    </row>
    <row r="58" spans="1:16" ht="18.75" x14ac:dyDescent="0.3">
      <c r="A58" s="148">
        <v>421000</v>
      </c>
      <c r="B58" s="113" t="s">
        <v>16</v>
      </c>
      <c r="C58" s="54">
        <f>SUM(C59,C60,C63,C71,C76,C82,C84)</f>
        <v>109373207</v>
      </c>
      <c r="D58" s="54">
        <f>SUM(D59,D60,D63,D71,D76,D82,D84)</f>
        <v>5254000</v>
      </c>
      <c r="E58" s="54">
        <f>SUM(E59,E60,E63,E71,E76,E82,E84)</f>
        <v>90314000</v>
      </c>
      <c r="F58" s="54">
        <f>SUM(F59,F60,F63,F71,F76,F82,F84)</f>
        <v>3598207</v>
      </c>
      <c r="G58" s="54">
        <f>SUM(G59,G60,G63,G71,G76,G82,G84)</f>
        <v>10207000</v>
      </c>
      <c r="H58" s="51"/>
      <c r="J58" s="19"/>
    </row>
    <row r="59" spans="1:16" s="32" customFormat="1" ht="15.75" x14ac:dyDescent="0.25">
      <c r="A59" s="185">
        <v>421100</v>
      </c>
      <c r="B59" s="64" t="s">
        <v>24</v>
      </c>
      <c r="C59" s="97">
        <f t="shared" ref="C59" si="18">+D59+E59+F59+G59</f>
        <v>1318000</v>
      </c>
      <c r="D59" s="63">
        <v>0</v>
      </c>
      <c r="E59" s="63">
        <v>968000</v>
      </c>
      <c r="F59" s="64">
        <v>0</v>
      </c>
      <c r="G59" s="100">
        <v>350000</v>
      </c>
      <c r="H59" s="39"/>
      <c r="I59" s="72"/>
      <c r="J59" s="19"/>
      <c r="K59"/>
      <c r="L59"/>
      <c r="M59"/>
      <c r="N59"/>
      <c r="O59"/>
      <c r="P59"/>
    </row>
    <row r="60" spans="1:16" x14ac:dyDescent="0.25">
      <c r="A60" s="185">
        <v>421200</v>
      </c>
      <c r="B60" s="64" t="s">
        <v>30</v>
      </c>
      <c r="C60" s="63">
        <f>SUM(C61:C62)</f>
        <v>24726000</v>
      </c>
      <c r="D60" s="63">
        <f t="shared" ref="D60:G60" si="19">SUM(D61:D62)</f>
        <v>570000</v>
      </c>
      <c r="E60" s="63">
        <f t="shared" si="19"/>
        <v>20356000</v>
      </c>
      <c r="F60" s="64">
        <f t="shared" si="19"/>
        <v>0</v>
      </c>
      <c r="G60" s="63">
        <f t="shared" si="19"/>
        <v>3800000</v>
      </c>
      <c r="J60" s="19"/>
    </row>
    <row r="61" spans="1:16" s="25" customFormat="1" ht="15.75" x14ac:dyDescent="0.25">
      <c r="A61" s="153">
        <v>421211</v>
      </c>
      <c r="B61" s="117" t="s">
        <v>62</v>
      </c>
      <c r="C61" s="67">
        <f t="shared" ref="C61:C62" si="20">+D61+E61+F61+G61</f>
        <v>11370000</v>
      </c>
      <c r="D61" s="31">
        <v>570000</v>
      </c>
      <c r="E61" s="31">
        <v>10000000</v>
      </c>
      <c r="F61" s="29">
        <v>0</v>
      </c>
      <c r="G61" s="31">
        <v>800000</v>
      </c>
      <c r="H61" s="45"/>
      <c r="I61" s="75"/>
      <c r="J61" s="43"/>
      <c r="K61" s="32"/>
      <c r="L61" s="43"/>
      <c r="M61" s="32"/>
      <c r="N61" s="43"/>
      <c r="O61" s="32"/>
      <c r="P61" s="32"/>
    </row>
    <row r="62" spans="1:16" ht="15.75" x14ac:dyDescent="0.25">
      <c r="A62" s="154">
        <v>421225</v>
      </c>
      <c r="B62" s="32" t="s">
        <v>61</v>
      </c>
      <c r="C62" s="67">
        <f t="shared" si="20"/>
        <v>13356000</v>
      </c>
      <c r="D62" s="40">
        <v>0</v>
      </c>
      <c r="E62" s="31">
        <v>10356000</v>
      </c>
      <c r="F62" s="40">
        <v>0</v>
      </c>
      <c r="G62" s="41">
        <v>3000000</v>
      </c>
      <c r="I62" s="182"/>
      <c r="J62" s="19"/>
      <c r="L62" s="19"/>
    </row>
    <row r="63" spans="1:16" x14ac:dyDescent="0.25">
      <c r="A63" s="185">
        <v>421300</v>
      </c>
      <c r="B63" s="118" t="s">
        <v>31</v>
      </c>
      <c r="C63" s="65">
        <f>SUM(C64:C70)</f>
        <v>69822000</v>
      </c>
      <c r="D63" s="64">
        <f>SUM(D64:D70)</f>
        <v>0</v>
      </c>
      <c r="E63" s="65">
        <f>SUM(E64:E70)</f>
        <v>67412000</v>
      </c>
      <c r="F63" s="64">
        <f>SUM(F64:F70)</f>
        <v>0</v>
      </c>
      <c r="G63" s="65">
        <f>SUM(G64:G70)</f>
        <v>2410000</v>
      </c>
      <c r="H63" s="19"/>
      <c r="J63" s="19"/>
      <c r="K63" s="19"/>
    </row>
    <row r="64" spans="1:16" ht="15.75" x14ac:dyDescent="0.25">
      <c r="A64" s="153">
        <v>421311</v>
      </c>
      <c r="B64" s="30" t="s">
        <v>63</v>
      </c>
      <c r="C64" s="67">
        <f t="shared" ref="C64:C70" si="21">+D64+E64+F64+G64</f>
        <v>1500000</v>
      </c>
      <c r="D64" s="29"/>
      <c r="E64" s="31">
        <v>800000</v>
      </c>
      <c r="F64" s="29"/>
      <c r="G64" s="31">
        <v>700000</v>
      </c>
      <c r="H64" s="19"/>
      <c r="I64" s="74"/>
      <c r="J64" s="45"/>
      <c r="K64" s="25"/>
      <c r="L64" s="25"/>
      <c r="M64" s="25"/>
      <c r="N64" s="25"/>
      <c r="O64" s="25"/>
      <c r="P64" s="25"/>
    </row>
    <row r="65" spans="1:16" s="32" customFormat="1" ht="15.75" x14ac:dyDescent="0.25">
      <c r="A65" s="153">
        <v>421321</v>
      </c>
      <c r="B65" s="30" t="s">
        <v>64</v>
      </c>
      <c r="C65" s="67">
        <f t="shared" si="21"/>
        <v>250000</v>
      </c>
      <c r="D65" s="29"/>
      <c r="E65" s="31">
        <v>200000</v>
      </c>
      <c r="F65" s="29"/>
      <c r="G65" s="31">
        <v>50000</v>
      </c>
      <c r="I65" s="72"/>
      <c r="J65" s="19"/>
      <c r="K65"/>
      <c r="L65"/>
      <c r="M65"/>
      <c r="N65"/>
      <c r="O65"/>
      <c r="P65"/>
    </row>
    <row r="66" spans="1:16" ht="15.75" x14ac:dyDescent="0.25">
      <c r="A66" s="153">
        <v>421323</v>
      </c>
      <c r="B66" s="30" t="s">
        <v>66</v>
      </c>
      <c r="C66" s="67">
        <f t="shared" si="21"/>
        <v>7772000</v>
      </c>
      <c r="D66" s="29"/>
      <c r="E66" s="31">
        <v>6772000</v>
      </c>
      <c r="F66" s="29"/>
      <c r="G66" s="31">
        <v>1000000</v>
      </c>
      <c r="H66" s="19"/>
      <c r="J66" s="19"/>
    </row>
    <row r="67" spans="1:16" ht="15.75" x14ac:dyDescent="0.25">
      <c r="A67" s="153">
        <v>421324</v>
      </c>
      <c r="B67" s="30" t="s">
        <v>96</v>
      </c>
      <c r="C67" s="67">
        <f t="shared" si="21"/>
        <v>250000</v>
      </c>
      <c r="D67" s="29"/>
      <c r="E67" s="31">
        <v>100000</v>
      </c>
      <c r="F67" s="29"/>
      <c r="G67" s="31">
        <v>150000</v>
      </c>
      <c r="H67" s="19"/>
      <c r="I67" s="83"/>
      <c r="J67" s="19"/>
      <c r="K67" s="19"/>
    </row>
    <row r="68" spans="1:16" s="25" customFormat="1" ht="15.75" x14ac:dyDescent="0.25">
      <c r="A68" s="153">
        <v>4213251</v>
      </c>
      <c r="B68" s="30" t="s">
        <v>65</v>
      </c>
      <c r="C68" s="67">
        <f t="shared" si="21"/>
        <v>59040000</v>
      </c>
      <c r="D68" s="29"/>
      <c r="E68" s="31">
        <v>59040000</v>
      </c>
      <c r="F68" s="29"/>
      <c r="G68" s="31">
        <v>0</v>
      </c>
      <c r="H68" s="45"/>
      <c r="I68" s="72"/>
      <c r="J68" s="19"/>
      <c r="K68"/>
      <c r="L68"/>
      <c r="M68"/>
      <c r="N68"/>
      <c r="O68"/>
      <c r="P68"/>
    </row>
    <row r="69" spans="1:16" ht="15.75" x14ac:dyDescent="0.25">
      <c r="A69" s="154">
        <v>421325</v>
      </c>
      <c r="B69" s="30" t="s">
        <v>67</v>
      </c>
      <c r="C69" s="67">
        <f t="shared" si="21"/>
        <v>1000000</v>
      </c>
      <c r="D69" s="40"/>
      <c r="E69" s="31">
        <v>500000</v>
      </c>
      <c r="F69" s="40"/>
      <c r="G69" s="41">
        <v>500000</v>
      </c>
      <c r="H69" s="19"/>
      <c r="J69" s="19"/>
    </row>
    <row r="70" spans="1:16" ht="15.75" x14ac:dyDescent="0.25">
      <c r="A70" s="154">
        <v>421392</v>
      </c>
      <c r="B70" s="30" t="s">
        <v>97</v>
      </c>
      <c r="C70" s="67">
        <f t="shared" si="21"/>
        <v>10000</v>
      </c>
      <c r="D70" s="40"/>
      <c r="E70" s="31"/>
      <c r="F70" s="40"/>
      <c r="G70" s="41">
        <v>10000</v>
      </c>
      <c r="J70" s="19"/>
    </row>
    <row r="71" spans="1:16" x14ac:dyDescent="0.25">
      <c r="A71" s="185">
        <v>421400</v>
      </c>
      <c r="B71" s="118" t="s">
        <v>17</v>
      </c>
      <c r="C71" s="65">
        <f>SUM(C72:C75)</f>
        <v>2434000</v>
      </c>
      <c r="D71" s="63">
        <f>SUM(D72:D75)</f>
        <v>114000</v>
      </c>
      <c r="E71" s="65">
        <f>SUM(E72:E75)</f>
        <v>850000</v>
      </c>
      <c r="F71" s="63"/>
      <c r="G71" s="65">
        <f>SUM(G72:G75)</f>
        <v>1470000</v>
      </c>
      <c r="H71" s="19"/>
      <c r="J71" s="19"/>
      <c r="L71" s="19"/>
    </row>
    <row r="72" spans="1:16" ht="15.75" x14ac:dyDescent="0.25">
      <c r="A72" s="154">
        <v>421411</v>
      </c>
      <c r="B72" s="40" t="s">
        <v>68</v>
      </c>
      <c r="C72" s="67">
        <f t="shared" ref="C72:C75" si="22">+D72+E72+F72+G72</f>
        <v>1000000</v>
      </c>
      <c r="D72" s="41">
        <v>0</v>
      </c>
      <c r="E72" s="31">
        <v>200000</v>
      </c>
      <c r="F72" s="40">
        <v>0</v>
      </c>
      <c r="G72" s="41">
        <v>800000</v>
      </c>
      <c r="H72" s="19"/>
      <c r="J72" s="19"/>
    </row>
    <row r="73" spans="1:16" ht="15.75" x14ac:dyDescent="0.25">
      <c r="A73" s="154">
        <v>421412</v>
      </c>
      <c r="B73" s="40" t="s">
        <v>69</v>
      </c>
      <c r="C73" s="67">
        <f t="shared" si="22"/>
        <v>720000</v>
      </c>
      <c r="D73" s="31">
        <v>0</v>
      </c>
      <c r="E73" s="31">
        <v>250000</v>
      </c>
      <c r="F73" s="40"/>
      <c r="G73" s="41">
        <v>470000</v>
      </c>
      <c r="H73" s="19"/>
      <c r="J73" s="19"/>
    </row>
    <row r="74" spans="1:16" ht="15.75" x14ac:dyDescent="0.25">
      <c r="A74" s="154">
        <v>421414</v>
      </c>
      <c r="B74" s="40" t="s">
        <v>70</v>
      </c>
      <c r="C74" s="67">
        <f t="shared" si="22"/>
        <v>314000</v>
      </c>
      <c r="D74" s="31">
        <v>114000</v>
      </c>
      <c r="E74" s="31">
        <v>200000</v>
      </c>
      <c r="F74" s="40"/>
      <c r="G74" s="41">
        <v>0</v>
      </c>
      <c r="H74" s="19"/>
      <c r="J74" s="19"/>
    </row>
    <row r="75" spans="1:16" ht="15.75" x14ac:dyDescent="0.25">
      <c r="A75" s="154">
        <v>421421</v>
      </c>
      <c r="B75" s="40" t="s">
        <v>71</v>
      </c>
      <c r="C75" s="67">
        <f t="shared" si="22"/>
        <v>400000</v>
      </c>
      <c r="D75" s="41"/>
      <c r="E75" s="31">
        <v>200000</v>
      </c>
      <c r="F75" s="40"/>
      <c r="G75" s="41">
        <v>200000</v>
      </c>
      <c r="H75" s="19"/>
      <c r="J75" s="19"/>
    </row>
    <row r="76" spans="1:16" x14ac:dyDescent="0.25">
      <c r="A76" s="185">
        <v>421500</v>
      </c>
      <c r="B76" s="64" t="s">
        <v>18</v>
      </c>
      <c r="C76" s="65">
        <f>SUM(C77:C81)</f>
        <v>2655000</v>
      </c>
      <c r="D76" s="63"/>
      <c r="E76" s="65">
        <f>SUM(E77:E81)</f>
        <v>728000</v>
      </c>
      <c r="F76" s="63"/>
      <c r="G76" s="65">
        <f>SUM(G77:G81)</f>
        <v>1927000</v>
      </c>
      <c r="H76" s="19"/>
      <c r="J76" s="19"/>
    </row>
    <row r="77" spans="1:16" ht="15.75" x14ac:dyDescent="0.25">
      <c r="A77" s="154">
        <v>421511</v>
      </c>
      <c r="B77" s="40" t="s">
        <v>154</v>
      </c>
      <c r="C77" s="67">
        <f t="shared" ref="C77:C85" si="23">+D77+E77+F77+G77</f>
        <v>158000</v>
      </c>
      <c r="D77" s="40">
        <v>0</v>
      </c>
      <c r="E77" s="31">
        <v>148000</v>
      </c>
      <c r="F77" s="40">
        <v>0</v>
      </c>
      <c r="G77" s="41">
        <v>10000</v>
      </c>
      <c r="H77" s="44"/>
      <c r="J77" s="19"/>
    </row>
    <row r="78" spans="1:16" ht="15.75" x14ac:dyDescent="0.25">
      <c r="A78" s="154">
        <v>421512</v>
      </c>
      <c r="B78" s="40" t="s">
        <v>72</v>
      </c>
      <c r="C78" s="67">
        <f t="shared" si="23"/>
        <v>50000</v>
      </c>
      <c r="D78" s="40"/>
      <c r="E78" s="31">
        <v>0</v>
      </c>
      <c r="F78" s="40"/>
      <c r="G78" s="41">
        <v>50000</v>
      </c>
      <c r="H78" s="19"/>
      <c r="J78" s="19"/>
    </row>
    <row r="79" spans="1:16" ht="15.75" x14ac:dyDescent="0.25">
      <c r="A79" s="154">
        <v>421513</v>
      </c>
      <c r="B79" s="40" t="s">
        <v>123</v>
      </c>
      <c r="C79" s="67">
        <f t="shared" si="23"/>
        <v>600000</v>
      </c>
      <c r="D79" s="40"/>
      <c r="E79" s="31">
        <v>580000</v>
      </c>
      <c r="F79" s="40"/>
      <c r="G79" s="41">
        <v>20000</v>
      </c>
      <c r="H79" s="19"/>
      <c r="J79" s="19"/>
    </row>
    <row r="80" spans="1:16" ht="15.75" x14ac:dyDescent="0.25">
      <c r="A80" s="154">
        <v>421521</v>
      </c>
      <c r="B80" s="40" t="s">
        <v>124</v>
      </c>
      <c r="C80" s="67">
        <f t="shared" si="23"/>
        <v>250000</v>
      </c>
      <c r="D80" s="40"/>
      <c r="E80" s="31">
        <v>0</v>
      </c>
      <c r="F80" s="40"/>
      <c r="G80" s="41">
        <v>250000</v>
      </c>
      <c r="H80" s="44"/>
      <c r="J80" s="19"/>
    </row>
    <row r="81" spans="1:16" ht="15.75" x14ac:dyDescent="0.25">
      <c r="A81" s="154">
        <v>421522</v>
      </c>
      <c r="B81" s="40" t="s">
        <v>125</v>
      </c>
      <c r="C81" s="67">
        <f t="shared" si="23"/>
        <v>1597000</v>
      </c>
      <c r="D81" s="40"/>
      <c r="E81" s="31">
        <v>0</v>
      </c>
      <c r="F81" s="40"/>
      <c r="G81" s="41">
        <v>1597000</v>
      </c>
      <c r="H81" s="19"/>
      <c r="I81" s="74"/>
      <c r="J81" s="45"/>
      <c r="K81" s="25"/>
      <c r="L81" s="25"/>
      <c r="M81" s="25"/>
      <c r="N81" s="25"/>
      <c r="O81" s="25"/>
      <c r="P81" s="25"/>
    </row>
    <row r="82" spans="1:16" ht="15.75" x14ac:dyDescent="0.25">
      <c r="A82" s="185">
        <v>421600</v>
      </c>
      <c r="B82" s="64" t="s">
        <v>167</v>
      </c>
      <c r="C82" s="97">
        <f>SUM(C83)</f>
        <v>8168207</v>
      </c>
      <c r="D82" s="63">
        <f>SUM(D83:D86)</f>
        <v>4570000</v>
      </c>
      <c r="E82" s="63">
        <f>SUM(E83:E86)</f>
        <v>0</v>
      </c>
      <c r="F82" s="63">
        <f>SUM(F83:F83)</f>
        <v>3598207</v>
      </c>
      <c r="G82" s="173">
        <f>SUM(G83)</f>
        <v>0</v>
      </c>
      <c r="H82" s="19"/>
      <c r="I82" s="74"/>
      <c r="J82" s="45"/>
      <c r="K82" s="25"/>
      <c r="L82" s="25"/>
      <c r="M82" s="25"/>
      <c r="N82" s="25"/>
      <c r="O82" s="25"/>
      <c r="P82" s="25"/>
    </row>
    <row r="83" spans="1:16" ht="15.75" x14ac:dyDescent="0.25">
      <c r="A83" s="154">
        <v>421619</v>
      </c>
      <c r="B83" s="40" t="s">
        <v>168</v>
      </c>
      <c r="C83" s="67">
        <f t="shared" si="23"/>
        <v>8168207</v>
      </c>
      <c r="D83" s="41">
        <v>4570000</v>
      </c>
      <c r="E83" s="31">
        <v>0</v>
      </c>
      <c r="F83" s="41">
        <v>3598207</v>
      </c>
      <c r="G83" s="138">
        <v>0</v>
      </c>
      <c r="H83" s="19"/>
      <c r="I83" s="74"/>
      <c r="J83" s="45"/>
      <c r="K83" s="25"/>
      <c r="L83" s="25"/>
      <c r="M83" s="25"/>
      <c r="N83" s="25"/>
      <c r="O83" s="25"/>
      <c r="P83" s="25"/>
    </row>
    <row r="84" spans="1:16" x14ac:dyDescent="0.25">
      <c r="A84" s="185">
        <v>421900</v>
      </c>
      <c r="B84" s="64" t="s">
        <v>19</v>
      </c>
      <c r="C84" s="65">
        <f>SUM(C85)</f>
        <v>250000</v>
      </c>
      <c r="D84" s="64"/>
      <c r="E84" s="63">
        <f>+E85</f>
        <v>0</v>
      </c>
      <c r="F84" s="65">
        <f>SUM(F85)</f>
        <v>0</v>
      </c>
      <c r="G84" s="65">
        <f>SUM(G85)</f>
        <v>250000</v>
      </c>
      <c r="H84" s="19"/>
      <c r="I84" s="74"/>
      <c r="J84" s="45"/>
      <c r="K84" s="25"/>
      <c r="L84" s="25"/>
      <c r="M84" s="25"/>
      <c r="N84" s="25"/>
      <c r="O84" s="25"/>
      <c r="P84" s="25"/>
    </row>
    <row r="85" spans="1:16" s="25" customFormat="1" ht="30" x14ac:dyDescent="0.25">
      <c r="A85" s="153">
        <v>421919</v>
      </c>
      <c r="B85" s="30" t="s">
        <v>181</v>
      </c>
      <c r="C85" s="67">
        <f t="shared" si="23"/>
        <v>250000</v>
      </c>
      <c r="D85" s="29"/>
      <c r="E85" s="31"/>
      <c r="F85" s="31">
        <v>0</v>
      </c>
      <c r="G85" s="31">
        <v>250000</v>
      </c>
      <c r="H85" s="45"/>
      <c r="I85" s="74"/>
      <c r="J85" s="45"/>
    </row>
    <row r="86" spans="1:16" s="25" customFormat="1" ht="32.25" customHeight="1" x14ac:dyDescent="0.3">
      <c r="A86" s="155" t="s">
        <v>126</v>
      </c>
      <c r="B86" s="116" t="s">
        <v>20</v>
      </c>
      <c r="C86" s="57">
        <f>SUM(C87:C92)</f>
        <v>838000</v>
      </c>
      <c r="D86" s="57">
        <f>SUM(D88:D92)</f>
        <v>0</v>
      </c>
      <c r="E86" s="57">
        <f>SUM(E88:E92)</f>
        <v>0</v>
      </c>
      <c r="F86" s="57">
        <f>SUM(F87:F92)</f>
        <v>118000</v>
      </c>
      <c r="G86" s="57">
        <f>SUM(G87:G92)</f>
        <v>720000</v>
      </c>
      <c r="H86" s="45"/>
      <c r="I86" s="74"/>
      <c r="J86" s="45"/>
    </row>
    <row r="87" spans="1:16" s="25" customFormat="1" ht="17.25" customHeight="1" x14ac:dyDescent="0.25">
      <c r="A87" s="24">
        <v>422111</v>
      </c>
      <c r="B87" s="24" t="s">
        <v>195</v>
      </c>
      <c r="C87" s="26">
        <f t="shared" ref="C87:C92" si="24">+D87+E87+F87+G87</f>
        <v>18000</v>
      </c>
      <c r="D87" s="189"/>
      <c r="E87" s="189"/>
      <c r="F87" s="189">
        <v>18000</v>
      </c>
      <c r="G87" s="190"/>
      <c r="H87" s="45"/>
      <c r="I87" s="74"/>
      <c r="J87" s="45"/>
    </row>
    <row r="88" spans="1:16" s="25" customFormat="1" ht="15.75" customHeight="1" x14ac:dyDescent="0.25">
      <c r="A88" s="156" t="s">
        <v>127</v>
      </c>
      <c r="B88" s="29" t="s">
        <v>128</v>
      </c>
      <c r="C88" s="67">
        <f t="shared" si="24"/>
        <v>100000</v>
      </c>
      <c r="D88" s="31"/>
      <c r="E88" s="31"/>
      <c r="F88" s="31"/>
      <c r="G88" s="31">
        <v>100000</v>
      </c>
      <c r="H88" s="46"/>
      <c r="I88" s="74"/>
      <c r="J88" s="45"/>
    </row>
    <row r="89" spans="1:16" s="25" customFormat="1" ht="15" customHeight="1" x14ac:dyDescent="0.25">
      <c r="A89" s="156" t="s">
        <v>129</v>
      </c>
      <c r="B89" s="29" t="s">
        <v>130</v>
      </c>
      <c r="C89" s="67">
        <f t="shared" si="24"/>
        <v>540000</v>
      </c>
      <c r="D89" s="31"/>
      <c r="E89" s="31"/>
      <c r="F89" s="31">
        <v>40000</v>
      </c>
      <c r="G89" s="31">
        <v>500000</v>
      </c>
      <c r="H89" s="45"/>
      <c r="I89" s="83"/>
      <c r="J89" s="44"/>
      <c r="K89" s="19"/>
      <c r="L89" s="49"/>
      <c r="M89"/>
      <c r="N89"/>
      <c r="O89"/>
      <c r="P89"/>
    </row>
    <row r="90" spans="1:16" s="25" customFormat="1" ht="14.25" customHeight="1" x14ac:dyDescent="0.25">
      <c r="A90" s="24">
        <v>422190</v>
      </c>
      <c r="B90" s="24" t="s">
        <v>196</v>
      </c>
      <c r="C90" s="24">
        <f t="shared" si="24"/>
        <v>0</v>
      </c>
      <c r="D90" s="24"/>
      <c r="E90" s="24"/>
      <c r="F90" s="24"/>
      <c r="G90" s="24"/>
      <c r="I90" s="83"/>
      <c r="J90" s="44"/>
      <c r="K90" s="19"/>
      <c r="L90" s="49"/>
      <c r="M90"/>
      <c r="N90"/>
      <c r="O90"/>
      <c r="P90"/>
    </row>
    <row r="91" spans="1:16" s="25" customFormat="1" ht="16.5" customHeight="1" x14ac:dyDescent="0.25">
      <c r="A91" s="156">
        <v>422221</v>
      </c>
      <c r="B91" s="29" t="s">
        <v>174</v>
      </c>
      <c r="C91" s="67">
        <f t="shared" si="24"/>
        <v>160000</v>
      </c>
      <c r="D91" s="31"/>
      <c r="E91" s="31"/>
      <c r="F91" s="31">
        <v>60000</v>
      </c>
      <c r="G91" s="31">
        <v>100000</v>
      </c>
      <c r="I91" s="72"/>
      <c r="J91" s="19"/>
      <c r="K91"/>
      <c r="L91"/>
      <c r="M91"/>
      <c r="N91"/>
      <c r="O91"/>
      <c r="P91"/>
    </row>
    <row r="92" spans="1:16" s="25" customFormat="1" ht="16.5" customHeight="1" x14ac:dyDescent="0.25">
      <c r="A92" s="156" t="s">
        <v>131</v>
      </c>
      <c r="B92" s="29" t="s">
        <v>132</v>
      </c>
      <c r="C92" s="67">
        <f t="shared" si="24"/>
        <v>20000</v>
      </c>
      <c r="D92" s="31"/>
      <c r="E92" s="31"/>
      <c r="F92" s="31"/>
      <c r="G92" s="31">
        <v>20000</v>
      </c>
      <c r="I92" s="73"/>
      <c r="J92" s="48"/>
      <c r="K92" s="38"/>
      <c r="L92" s="38"/>
      <c r="M92" s="38"/>
      <c r="N92" s="38"/>
      <c r="O92" s="38"/>
      <c r="P92" s="38"/>
    </row>
    <row r="93" spans="1:16" ht="18.75" x14ac:dyDescent="0.3">
      <c r="A93" s="157">
        <v>423000</v>
      </c>
      <c r="B93" s="116" t="s">
        <v>21</v>
      </c>
      <c r="C93" s="54">
        <f>SUM(C94:C110)</f>
        <v>89155653</v>
      </c>
      <c r="D93" s="54">
        <f>SUM(D94:D110)</f>
        <v>44383131</v>
      </c>
      <c r="E93" s="54">
        <f>SUM(E94:E110)</f>
        <v>8450000</v>
      </c>
      <c r="F93" s="54">
        <f>SUM(F94:F110)</f>
        <v>1492522</v>
      </c>
      <c r="G93" s="54">
        <f>SUM(G94:G110)</f>
        <v>34830000</v>
      </c>
      <c r="H93" s="19"/>
      <c r="I93" s="74"/>
      <c r="J93" s="45"/>
      <c r="K93" s="25"/>
      <c r="L93" s="45"/>
      <c r="M93" s="25"/>
      <c r="N93" s="25"/>
      <c r="O93" s="25"/>
      <c r="P93" s="25"/>
    </row>
    <row r="94" spans="1:16" ht="15" customHeight="1" x14ac:dyDescent="0.25">
      <c r="A94" s="153">
        <v>423111</v>
      </c>
      <c r="B94" s="29" t="s">
        <v>133</v>
      </c>
      <c r="C94" s="67">
        <f t="shared" ref="C94:C110" si="25">+D94+E94+F94+G94</f>
        <v>50000</v>
      </c>
      <c r="D94" s="67"/>
      <c r="E94" s="67"/>
      <c r="F94" s="67"/>
      <c r="G94" s="119">
        <v>50000</v>
      </c>
      <c r="H94" s="19"/>
      <c r="I94" s="74"/>
      <c r="J94" s="45"/>
      <c r="K94" s="25"/>
      <c r="L94" s="45"/>
      <c r="M94" s="25"/>
      <c r="N94" s="25"/>
      <c r="O94" s="25"/>
      <c r="P94" s="25"/>
    </row>
    <row r="95" spans="1:16" ht="18.75" x14ac:dyDescent="0.3">
      <c r="A95" s="153">
        <v>423191</v>
      </c>
      <c r="B95" s="29" t="s">
        <v>95</v>
      </c>
      <c r="C95" s="67">
        <f t="shared" si="25"/>
        <v>1500000</v>
      </c>
      <c r="D95" s="66"/>
      <c r="E95" s="133">
        <v>0</v>
      </c>
      <c r="F95" s="67"/>
      <c r="G95" s="31">
        <v>1500000</v>
      </c>
      <c r="H95" s="19"/>
      <c r="I95" s="74"/>
      <c r="J95" s="45"/>
      <c r="K95" s="25"/>
      <c r="L95" s="45"/>
      <c r="M95" s="25"/>
      <c r="N95" s="25"/>
      <c r="O95" s="25"/>
      <c r="P95" s="25"/>
    </row>
    <row r="96" spans="1:16" s="38" customFormat="1" ht="15.75" x14ac:dyDescent="0.25">
      <c r="A96" s="153">
        <v>423212</v>
      </c>
      <c r="B96" s="29" t="s">
        <v>98</v>
      </c>
      <c r="C96" s="67">
        <f t="shared" si="25"/>
        <v>7700000</v>
      </c>
      <c r="D96" s="37"/>
      <c r="E96" s="31">
        <v>4450000</v>
      </c>
      <c r="F96" s="37"/>
      <c r="G96" s="31">
        <v>3250000</v>
      </c>
      <c r="H96" s="52"/>
      <c r="I96" s="74"/>
      <c r="J96" s="45"/>
      <c r="K96" s="25"/>
      <c r="L96" s="45"/>
      <c r="M96" s="25"/>
      <c r="N96" s="25"/>
      <c r="O96" s="25"/>
      <c r="P96" s="25"/>
    </row>
    <row r="97" spans="1:16" s="25" customFormat="1" ht="30" x14ac:dyDescent="0.25">
      <c r="A97" s="153">
        <v>423311</v>
      </c>
      <c r="B97" s="30" t="s">
        <v>170</v>
      </c>
      <c r="C97" s="67">
        <f t="shared" si="25"/>
        <v>5500000</v>
      </c>
      <c r="D97" s="29"/>
      <c r="E97" s="31">
        <v>3500000</v>
      </c>
      <c r="F97" s="29"/>
      <c r="G97" s="31">
        <v>2000000</v>
      </c>
      <c r="I97" s="74"/>
      <c r="J97" s="45"/>
      <c r="L97" s="45"/>
    </row>
    <row r="98" spans="1:16" s="25" customFormat="1" ht="15.75" x14ac:dyDescent="0.25">
      <c r="A98" s="153">
        <v>423321</v>
      </c>
      <c r="B98" s="30" t="s">
        <v>134</v>
      </c>
      <c r="C98" s="67">
        <f t="shared" si="25"/>
        <v>67000</v>
      </c>
      <c r="D98" s="29"/>
      <c r="E98" s="31"/>
      <c r="F98" s="31">
        <v>17000</v>
      </c>
      <c r="G98" s="31">
        <v>50000</v>
      </c>
      <c r="I98" s="72"/>
      <c r="J98" s="19"/>
      <c r="K98"/>
      <c r="L98"/>
      <c r="M98"/>
      <c r="N98"/>
      <c r="O98"/>
      <c r="P98"/>
    </row>
    <row r="99" spans="1:16" s="25" customFormat="1" ht="15.75" x14ac:dyDescent="0.25">
      <c r="A99" s="153">
        <v>423322</v>
      </c>
      <c r="B99" s="30" t="s">
        <v>135</v>
      </c>
      <c r="C99" s="67">
        <f t="shared" si="25"/>
        <v>100000</v>
      </c>
      <c r="D99" s="29"/>
      <c r="E99" s="31"/>
      <c r="F99" s="29"/>
      <c r="G99" s="31">
        <v>100000</v>
      </c>
      <c r="I99" s="72"/>
      <c r="J99" s="19"/>
      <c r="K99"/>
      <c r="L99"/>
      <c r="M99"/>
      <c r="N99"/>
      <c r="O99"/>
      <c r="P99"/>
    </row>
    <row r="100" spans="1:16" s="25" customFormat="1" ht="15.75" x14ac:dyDescent="0.25">
      <c r="A100" s="153">
        <v>423392</v>
      </c>
      <c r="B100" s="30" t="s">
        <v>136</v>
      </c>
      <c r="C100" s="67">
        <f>+D100+E100+F100+G100</f>
        <v>100000</v>
      </c>
      <c r="D100" s="29"/>
      <c r="E100" s="31"/>
      <c r="F100" s="29"/>
      <c r="G100" s="31">
        <v>100000</v>
      </c>
      <c r="I100" s="72"/>
      <c r="J100" s="19"/>
      <c r="K100"/>
      <c r="L100"/>
      <c r="M100"/>
      <c r="N100"/>
      <c r="O100"/>
      <c r="P100"/>
    </row>
    <row r="101" spans="1:16" s="25" customFormat="1" x14ac:dyDescent="0.25">
      <c r="A101" s="24">
        <v>423399</v>
      </c>
      <c r="B101" s="24" t="s">
        <v>171</v>
      </c>
      <c r="C101" s="17">
        <f>+D101+E101+F101+G101</f>
        <v>0</v>
      </c>
      <c r="D101" s="24"/>
      <c r="E101" s="24"/>
      <c r="F101" s="24"/>
      <c r="G101" s="176">
        <v>0</v>
      </c>
      <c r="I101" s="84"/>
      <c r="J101" s="78"/>
      <c r="K101" s="78"/>
      <c r="L101" s="79"/>
      <c r="M101" s="79"/>
      <c r="N101" s="79"/>
      <c r="O101" s="79"/>
      <c r="P101" s="79"/>
    </row>
    <row r="102" spans="1:16" ht="15.75" x14ac:dyDescent="0.25">
      <c r="A102" s="158">
        <v>423400</v>
      </c>
      <c r="B102" s="40" t="s">
        <v>172</v>
      </c>
      <c r="C102" s="67">
        <f t="shared" si="25"/>
        <v>735672</v>
      </c>
      <c r="D102" s="40"/>
      <c r="E102" s="31">
        <v>0</v>
      </c>
      <c r="F102" s="41">
        <v>35672</v>
      </c>
      <c r="G102" s="41">
        <v>700000</v>
      </c>
      <c r="I102" s="84"/>
      <c r="J102" s="78"/>
      <c r="K102" s="78"/>
      <c r="L102" s="79"/>
      <c r="M102" s="79"/>
      <c r="N102" s="79"/>
      <c r="O102" s="79"/>
      <c r="P102" s="79"/>
    </row>
    <row r="103" spans="1:16" x14ac:dyDescent="0.25">
      <c r="A103" s="172">
        <v>4234200</v>
      </c>
      <c r="B103" s="126" t="s">
        <v>175</v>
      </c>
      <c r="C103" s="177">
        <f>+D103+E103+F103+G103</f>
        <v>50000</v>
      </c>
      <c r="D103" s="1"/>
      <c r="E103" s="24"/>
      <c r="F103" s="1"/>
      <c r="G103" s="31">
        <v>50000</v>
      </c>
      <c r="I103" s="84"/>
      <c r="J103" s="78"/>
      <c r="K103" s="78"/>
      <c r="L103" s="79"/>
      <c r="M103" s="79"/>
      <c r="N103" s="79"/>
      <c r="O103" s="79"/>
      <c r="P103" s="79"/>
    </row>
    <row r="104" spans="1:16" ht="15.75" x14ac:dyDescent="0.25">
      <c r="A104" s="158" t="s">
        <v>137</v>
      </c>
      <c r="B104" s="40" t="s">
        <v>138</v>
      </c>
      <c r="C104" s="67">
        <f>+D104+E104+F104+G104</f>
        <v>1500000</v>
      </c>
      <c r="D104" s="40"/>
      <c r="E104" s="31"/>
      <c r="F104" s="41"/>
      <c r="G104" s="41">
        <v>1500000</v>
      </c>
      <c r="J104" s="19"/>
    </row>
    <row r="105" spans="1:16" s="79" customFormat="1" ht="15.75" x14ac:dyDescent="0.25">
      <c r="A105" s="153">
        <v>423599</v>
      </c>
      <c r="B105" s="30" t="s">
        <v>190</v>
      </c>
      <c r="C105" s="67">
        <f>+D105+E105+F105+G105</f>
        <v>1500000</v>
      </c>
      <c r="D105" s="31">
        <v>0</v>
      </c>
      <c r="E105" s="31">
        <v>0</v>
      </c>
      <c r="F105" s="29"/>
      <c r="G105" s="31">
        <v>1500000</v>
      </c>
      <c r="H105" s="77"/>
      <c r="I105" s="72"/>
      <c r="J105" s="19"/>
      <c r="K105"/>
      <c r="L105"/>
      <c r="M105"/>
      <c r="N105"/>
      <c r="O105"/>
      <c r="P105"/>
    </row>
    <row r="106" spans="1:16" s="79" customFormat="1" ht="15.75" x14ac:dyDescent="0.25">
      <c r="A106" s="153">
        <v>42359901</v>
      </c>
      <c r="B106" s="30" t="s">
        <v>139</v>
      </c>
      <c r="C106" s="67">
        <f t="shared" ref="C106" si="26">+D106+E106+F106+G106</f>
        <v>15639850</v>
      </c>
      <c r="D106" s="31"/>
      <c r="E106" s="31"/>
      <c r="F106" s="31">
        <v>639850</v>
      </c>
      <c r="G106" s="31">
        <v>15000000</v>
      </c>
      <c r="H106" s="77"/>
      <c r="I106" s="137"/>
      <c r="J106" s="19"/>
      <c r="K106"/>
      <c r="L106"/>
      <c r="M106"/>
      <c r="N106"/>
      <c r="O106"/>
      <c r="P106"/>
    </row>
    <row r="107" spans="1:16" s="79" customFormat="1" ht="15.75" x14ac:dyDescent="0.25">
      <c r="A107" s="153">
        <v>42359903</v>
      </c>
      <c r="B107" s="30" t="s">
        <v>140</v>
      </c>
      <c r="C107" s="67">
        <f>+D107+E107+F107+G107</f>
        <v>40633131</v>
      </c>
      <c r="D107" s="31">
        <v>39583131</v>
      </c>
      <c r="E107" s="31"/>
      <c r="F107" s="31">
        <v>800000</v>
      </c>
      <c r="G107" s="31">
        <v>250000</v>
      </c>
      <c r="H107" s="77"/>
      <c r="I107" s="72"/>
      <c r="J107" s="19"/>
      <c r="K107" s="19"/>
      <c r="L107" s="49"/>
      <c r="M107"/>
      <c r="N107"/>
      <c r="O107"/>
      <c r="P107"/>
    </row>
    <row r="108" spans="1:16" ht="15.75" x14ac:dyDescent="0.25">
      <c r="A108" s="154">
        <v>423611</v>
      </c>
      <c r="B108" s="117" t="s">
        <v>73</v>
      </c>
      <c r="C108" s="67">
        <f t="shared" si="25"/>
        <v>2000000</v>
      </c>
      <c r="D108" s="40"/>
      <c r="E108" s="31">
        <v>500000</v>
      </c>
      <c r="F108" s="40"/>
      <c r="G108" s="31">
        <v>1500000</v>
      </c>
      <c r="J108" s="19"/>
      <c r="L108" s="49"/>
    </row>
    <row r="109" spans="1:16" ht="15.75" x14ac:dyDescent="0.25">
      <c r="A109" s="154">
        <v>423700</v>
      </c>
      <c r="B109" s="40" t="s">
        <v>74</v>
      </c>
      <c r="C109" s="67">
        <f t="shared" si="25"/>
        <v>650000</v>
      </c>
      <c r="D109" s="31">
        <v>50000</v>
      </c>
      <c r="E109" s="29"/>
      <c r="F109" s="41"/>
      <c r="G109" s="41">
        <v>600000</v>
      </c>
      <c r="J109" s="19"/>
      <c r="L109" s="49"/>
    </row>
    <row r="110" spans="1:16" ht="15.75" x14ac:dyDescent="0.25">
      <c r="A110" s="154">
        <v>423911</v>
      </c>
      <c r="B110" s="40" t="s">
        <v>182</v>
      </c>
      <c r="C110" s="67">
        <f t="shared" si="25"/>
        <v>11430000</v>
      </c>
      <c r="D110" s="31">
        <v>4750000</v>
      </c>
      <c r="E110" s="31">
        <v>0</v>
      </c>
      <c r="F110" s="41"/>
      <c r="G110" s="41">
        <v>6680000</v>
      </c>
      <c r="H110" s="193"/>
      <c r="I110" s="194"/>
      <c r="J110" s="19"/>
    </row>
    <row r="111" spans="1:16" ht="18.75" x14ac:dyDescent="0.3">
      <c r="A111" s="157">
        <v>424000</v>
      </c>
      <c r="B111" s="116" t="s">
        <v>32</v>
      </c>
      <c r="C111" s="54">
        <f>SUM(C112:C115)</f>
        <v>1690000</v>
      </c>
      <c r="D111" s="54">
        <f>SUM(D112:D115)</f>
        <v>0</v>
      </c>
      <c r="E111" s="54">
        <f>SUM(E112:E115)</f>
        <v>630000</v>
      </c>
      <c r="F111" s="54">
        <f>SUM(F112:F115)</f>
        <v>0</v>
      </c>
      <c r="G111" s="54">
        <f>SUM(G112:G115)</f>
        <v>1060000</v>
      </c>
      <c r="J111" s="19"/>
    </row>
    <row r="112" spans="1:16" ht="16.5" customHeight="1" x14ac:dyDescent="0.3">
      <c r="A112" s="153">
        <v>424311</v>
      </c>
      <c r="B112" s="29" t="s">
        <v>142</v>
      </c>
      <c r="C112" s="67">
        <f t="shared" ref="C112:C115" si="27">+D112+E112+F112+G112</f>
        <v>1200000</v>
      </c>
      <c r="D112" s="93"/>
      <c r="E112" s="119">
        <v>600000</v>
      </c>
      <c r="F112" s="66"/>
      <c r="G112" s="133">
        <v>600000</v>
      </c>
      <c r="J112" s="19"/>
      <c r="K112" s="19"/>
      <c r="L112" s="49"/>
    </row>
    <row r="113" spans="1:16" ht="16.5" customHeight="1" x14ac:dyDescent="0.3">
      <c r="A113" s="153">
        <v>424331</v>
      </c>
      <c r="B113" s="29" t="s">
        <v>176</v>
      </c>
      <c r="C113" s="67">
        <f t="shared" si="27"/>
        <v>30000</v>
      </c>
      <c r="D113" s="93"/>
      <c r="E113" s="119">
        <v>30000</v>
      </c>
      <c r="F113" s="66"/>
      <c r="G113" s="67"/>
      <c r="J113" s="19"/>
      <c r="K113" s="19"/>
    </row>
    <row r="114" spans="1:16" ht="15.75" x14ac:dyDescent="0.25">
      <c r="A114" s="154">
        <v>424341</v>
      </c>
      <c r="B114" s="40" t="s">
        <v>99</v>
      </c>
      <c r="C114" s="67">
        <f t="shared" si="27"/>
        <v>360000</v>
      </c>
      <c r="D114" s="29"/>
      <c r="E114" s="31">
        <v>0</v>
      </c>
      <c r="F114" s="40"/>
      <c r="G114" s="31">
        <v>360000</v>
      </c>
      <c r="J114" s="19"/>
    </row>
    <row r="115" spans="1:16" ht="15.75" x14ac:dyDescent="0.25">
      <c r="A115" s="154">
        <v>424351</v>
      </c>
      <c r="B115" s="40" t="s">
        <v>143</v>
      </c>
      <c r="C115" s="67">
        <f t="shared" si="27"/>
        <v>100000</v>
      </c>
      <c r="D115" s="31">
        <v>0</v>
      </c>
      <c r="E115" s="31">
        <v>0</v>
      </c>
      <c r="F115" s="40"/>
      <c r="G115" s="31">
        <v>100000</v>
      </c>
      <c r="J115" s="19"/>
    </row>
    <row r="116" spans="1:16" ht="18.75" x14ac:dyDescent="0.3">
      <c r="A116" s="157">
        <v>425000</v>
      </c>
      <c r="B116" s="120" t="s">
        <v>22</v>
      </c>
      <c r="C116" s="54">
        <f>SUM(C117,C123)</f>
        <v>9728000</v>
      </c>
      <c r="D116" s="54">
        <f>SUM(D117,D123)</f>
        <v>0</v>
      </c>
      <c r="E116" s="54">
        <f>SUM(E117,E123)</f>
        <v>8060000</v>
      </c>
      <c r="F116" s="54">
        <f>SUM(F117,F123)</f>
        <v>0</v>
      </c>
      <c r="G116" s="54">
        <f>SUM(G117,G123)</f>
        <v>1668000</v>
      </c>
      <c r="H116" s="19"/>
      <c r="J116" s="19"/>
    </row>
    <row r="117" spans="1:16" x14ac:dyDescent="0.25">
      <c r="A117" s="186">
        <v>425100</v>
      </c>
      <c r="B117" s="121" t="s">
        <v>28</v>
      </c>
      <c r="C117" s="65">
        <f>SUM(C118:C122)</f>
        <v>2400000</v>
      </c>
      <c r="D117" s="65"/>
      <c r="E117" s="65">
        <f>SUM(E118:E122)</f>
        <v>1200000</v>
      </c>
      <c r="F117" s="65"/>
      <c r="G117" s="65">
        <f>SUM(G118:G122)</f>
        <v>1200000</v>
      </c>
      <c r="J117" s="19"/>
    </row>
    <row r="118" spans="1:16" ht="15.75" x14ac:dyDescent="0.25">
      <c r="A118" s="153">
        <v>425111</v>
      </c>
      <c r="B118" s="30" t="s">
        <v>75</v>
      </c>
      <c r="C118" s="67">
        <f t="shared" ref="C118:C122" si="28">+D118+E118+F118+G118</f>
        <v>100000</v>
      </c>
      <c r="D118" s="59"/>
      <c r="E118" s="31"/>
      <c r="F118" s="59"/>
      <c r="G118" s="31">
        <v>100000</v>
      </c>
      <c r="H118" s="44"/>
      <c r="J118" s="19"/>
    </row>
    <row r="119" spans="1:16" ht="15.75" x14ac:dyDescent="0.25">
      <c r="A119" s="153">
        <v>425112</v>
      </c>
      <c r="B119" s="30" t="s">
        <v>91</v>
      </c>
      <c r="C119" s="67">
        <f t="shared" si="28"/>
        <v>100000</v>
      </c>
      <c r="D119" s="59"/>
      <c r="E119" s="31">
        <v>0</v>
      </c>
      <c r="F119" s="59"/>
      <c r="G119" s="31">
        <v>100000</v>
      </c>
      <c r="H119" s="44"/>
      <c r="J119" s="19"/>
      <c r="K119" s="19"/>
    </row>
    <row r="120" spans="1:16" ht="30" x14ac:dyDescent="0.25">
      <c r="A120" s="154">
        <v>425115</v>
      </c>
      <c r="B120" s="117" t="s">
        <v>76</v>
      </c>
      <c r="C120" s="67">
        <f t="shared" si="28"/>
        <v>1000000</v>
      </c>
      <c r="D120" s="122"/>
      <c r="E120" s="31">
        <v>500000</v>
      </c>
      <c r="F120" s="42"/>
      <c r="G120" s="31">
        <v>500000</v>
      </c>
      <c r="J120" s="19"/>
    </row>
    <row r="121" spans="1:16" ht="15.75" x14ac:dyDescent="0.25">
      <c r="A121" s="154">
        <v>425116</v>
      </c>
      <c r="B121" s="117" t="s">
        <v>155</v>
      </c>
      <c r="C121" s="67">
        <f t="shared" si="28"/>
        <v>1100000</v>
      </c>
      <c r="D121" s="42"/>
      <c r="E121" s="31">
        <v>600000</v>
      </c>
      <c r="F121" s="42"/>
      <c r="G121" s="31">
        <v>500000</v>
      </c>
      <c r="J121" s="19"/>
    </row>
    <row r="122" spans="1:16" ht="30" customHeight="1" x14ac:dyDescent="0.25">
      <c r="A122" s="154">
        <v>425119</v>
      </c>
      <c r="B122" s="117" t="s">
        <v>77</v>
      </c>
      <c r="C122" s="67">
        <f t="shared" si="28"/>
        <v>100000</v>
      </c>
      <c r="D122" s="42"/>
      <c r="E122" s="31">
        <v>100000</v>
      </c>
      <c r="F122" s="42"/>
      <c r="G122" s="31">
        <v>0</v>
      </c>
      <c r="H122" s="33"/>
      <c r="I122" s="74"/>
      <c r="J122" s="45"/>
      <c r="K122" s="25"/>
      <c r="L122" s="25"/>
      <c r="M122" s="25"/>
      <c r="N122" s="25"/>
      <c r="O122" s="25"/>
      <c r="P122" s="25"/>
    </row>
    <row r="123" spans="1:16" ht="24" customHeight="1" x14ac:dyDescent="0.25">
      <c r="A123" s="187">
        <v>425200</v>
      </c>
      <c r="B123" s="121" t="s">
        <v>29</v>
      </c>
      <c r="C123" s="65">
        <f>SUM(C124:C132)</f>
        <v>7328000</v>
      </c>
      <c r="D123" s="65">
        <f>SUM(D124:D132)</f>
        <v>0</v>
      </c>
      <c r="E123" s="65">
        <f>SUM(E124:E132)</f>
        <v>6860000</v>
      </c>
      <c r="F123" s="65">
        <f>SUM(F124:F132)</f>
        <v>0</v>
      </c>
      <c r="G123" s="65">
        <f>SUM(G124:G132)</f>
        <v>468000</v>
      </c>
      <c r="J123" s="19"/>
    </row>
    <row r="124" spans="1:16" ht="24" customHeight="1" x14ac:dyDescent="0.25">
      <c r="A124" s="159">
        <v>425212</v>
      </c>
      <c r="B124" s="117" t="s">
        <v>56</v>
      </c>
      <c r="C124" s="67">
        <f t="shared" ref="C124:C132" si="29">+D124+E124+F124+G124</f>
        <v>240000</v>
      </c>
      <c r="D124" s="40"/>
      <c r="E124" s="31">
        <v>240000</v>
      </c>
      <c r="F124" s="40"/>
      <c r="G124" s="41">
        <v>0</v>
      </c>
      <c r="J124" s="19"/>
    </row>
    <row r="125" spans="1:16" ht="15.75" x14ac:dyDescent="0.25">
      <c r="A125" s="159">
        <v>425222</v>
      </c>
      <c r="B125" s="123" t="s">
        <v>183</v>
      </c>
      <c r="C125" s="67">
        <f t="shared" si="29"/>
        <v>1190000</v>
      </c>
      <c r="D125" s="40"/>
      <c r="E125" s="31">
        <v>1190000</v>
      </c>
      <c r="F125" s="40"/>
      <c r="G125" s="41">
        <v>0</v>
      </c>
      <c r="I125" s="74"/>
      <c r="J125" s="45"/>
      <c r="K125" s="25"/>
      <c r="L125" s="25"/>
      <c r="M125" s="25"/>
      <c r="N125" s="25"/>
      <c r="O125" s="25"/>
      <c r="P125" s="25"/>
    </row>
    <row r="126" spans="1:16" s="25" customFormat="1" ht="15.75" x14ac:dyDescent="0.25">
      <c r="A126" s="160">
        <v>425223</v>
      </c>
      <c r="B126" s="124" t="s">
        <v>184</v>
      </c>
      <c r="C126" s="67">
        <f t="shared" si="29"/>
        <v>1100000</v>
      </c>
      <c r="D126" s="29"/>
      <c r="E126" s="31">
        <v>1100000</v>
      </c>
      <c r="F126" s="29"/>
      <c r="G126" s="31">
        <v>0</v>
      </c>
      <c r="I126" s="72"/>
      <c r="J126" s="19"/>
      <c r="K126"/>
      <c r="L126"/>
      <c r="M126"/>
      <c r="N126"/>
      <c r="O126"/>
      <c r="P126"/>
    </row>
    <row r="127" spans="1:16" ht="15.75" x14ac:dyDescent="0.25">
      <c r="A127" s="159">
        <v>425225</v>
      </c>
      <c r="B127" s="117" t="s">
        <v>101</v>
      </c>
      <c r="C127" s="67">
        <f t="shared" si="29"/>
        <v>0</v>
      </c>
      <c r="D127" s="40"/>
      <c r="E127" s="31">
        <v>0</v>
      </c>
      <c r="F127" s="40"/>
      <c r="G127" s="41">
        <v>0</v>
      </c>
      <c r="J127" s="19"/>
    </row>
    <row r="128" spans="1:16" ht="15.75" x14ac:dyDescent="0.25">
      <c r="A128" s="160">
        <v>425227</v>
      </c>
      <c r="B128" s="30" t="s">
        <v>156</v>
      </c>
      <c r="C128" s="67">
        <f t="shared" si="29"/>
        <v>1150000</v>
      </c>
      <c r="D128" s="40"/>
      <c r="E128" s="31">
        <v>1150000</v>
      </c>
      <c r="F128" s="40"/>
      <c r="G128" s="41">
        <v>0</v>
      </c>
      <c r="J128" s="28"/>
    </row>
    <row r="129" spans="1:19" s="25" customFormat="1" ht="15.75" x14ac:dyDescent="0.25">
      <c r="A129" s="160">
        <v>425227</v>
      </c>
      <c r="B129" s="30" t="s">
        <v>157</v>
      </c>
      <c r="C129" s="67">
        <f t="shared" si="29"/>
        <v>1150000</v>
      </c>
      <c r="D129" s="29"/>
      <c r="E129" s="31">
        <v>1150000</v>
      </c>
      <c r="F129" s="29"/>
      <c r="G129" s="31">
        <v>0</v>
      </c>
      <c r="I129" s="72"/>
      <c r="J129" s="19"/>
      <c r="K129" s="49"/>
      <c r="L129"/>
      <c r="M129"/>
      <c r="N129"/>
      <c r="O129"/>
      <c r="P129"/>
    </row>
    <row r="130" spans="1:19" ht="15.75" x14ac:dyDescent="0.25">
      <c r="A130" s="159">
        <v>425251</v>
      </c>
      <c r="B130" s="117" t="s">
        <v>57</v>
      </c>
      <c r="C130" s="67">
        <f t="shared" si="29"/>
        <v>400000</v>
      </c>
      <c r="D130" s="40"/>
      <c r="E130" s="31">
        <v>400000</v>
      </c>
      <c r="F130" s="40"/>
      <c r="G130" s="41">
        <v>0</v>
      </c>
      <c r="J130" s="19"/>
      <c r="K130" s="19"/>
    </row>
    <row r="131" spans="1:19" ht="15.75" x14ac:dyDescent="0.25">
      <c r="A131" s="159">
        <v>425252</v>
      </c>
      <c r="B131" s="117" t="s">
        <v>58</v>
      </c>
      <c r="C131" s="67">
        <f t="shared" si="29"/>
        <v>900000</v>
      </c>
      <c r="D131" s="40"/>
      <c r="E131" s="31">
        <v>900000</v>
      </c>
      <c r="F131" s="40"/>
      <c r="G131" s="41">
        <v>0</v>
      </c>
      <c r="I131" s="101"/>
      <c r="J131" s="45"/>
      <c r="K131" s="45"/>
      <c r="L131" s="25"/>
      <c r="M131" s="25"/>
      <c r="N131" s="25"/>
      <c r="O131" s="25"/>
      <c r="P131" s="25"/>
    </row>
    <row r="132" spans="1:19" ht="45" x14ac:dyDescent="0.25">
      <c r="A132" s="159">
        <v>425290</v>
      </c>
      <c r="B132" s="117" t="s">
        <v>177</v>
      </c>
      <c r="C132" s="67">
        <f t="shared" si="29"/>
        <v>1198000</v>
      </c>
      <c r="D132" s="40"/>
      <c r="E132" s="31">
        <v>730000</v>
      </c>
      <c r="F132" s="40"/>
      <c r="G132" s="41">
        <v>468000</v>
      </c>
      <c r="I132" s="74"/>
      <c r="J132" s="45"/>
      <c r="K132" s="25"/>
      <c r="L132" s="25"/>
      <c r="M132" s="25"/>
      <c r="N132" s="25"/>
      <c r="O132" s="25"/>
      <c r="P132" s="25"/>
    </row>
    <row r="133" spans="1:19" ht="18.75" x14ac:dyDescent="0.3">
      <c r="A133" s="161">
        <v>426000</v>
      </c>
      <c r="B133" s="120" t="s">
        <v>33</v>
      </c>
      <c r="C133" s="54">
        <f>C134+C139+C140+C144+C145+C146+C154+C157</f>
        <v>118874000</v>
      </c>
      <c r="D133" s="54">
        <f>D134+D139+D140+D144+D145+D146+D154+D157</f>
        <v>60000</v>
      </c>
      <c r="E133" s="54">
        <f>E134+E139+E140+E144+E145+E146+E154+E157</f>
        <v>97315000</v>
      </c>
      <c r="F133" s="54"/>
      <c r="G133" s="54">
        <f>G134+G139+G140+G144+G145+G146+G154+G157</f>
        <v>21499000</v>
      </c>
      <c r="H133" s="44"/>
      <c r="I133" s="74"/>
      <c r="J133" s="45"/>
      <c r="K133" s="25"/>
      <c r="L133" s="25"/>
      <c r="M133" s="25"/>
      <c r="N133" s="25"/>
      <c r="O133" s="25"/>
      <c r="P133" s="25"/>
    </row>
    <row r="134" spans="1:19" x14ac:dyDescent="0.25">
      <c r="A134" s="186">
        <v>426100</v>
      </c>
      <c r="B134" s="95" t="s">
        <v>26</v>
      </c>
      <c r="C134" s="65">
        <f>SUM(C135:C138)</f>
        <v>7150000</v>
      </c>
      <c r="D134" s="65">
        <f>SUM(D135:D138)</f>
        <v>0</v>
      </c>
      <c r="E134" s="65">
        <f>SUM(E135:E138)</f>
        <v>1200000</v>
      </c>
      <c r="F134" s="65">
        <f>SUM(F135:F138)</f>
        <v>0</v>
      </c>
      <c r="G134" s="65">
        <f>SUM(G135:G138)</f>
        <v>5950000</v>
      </c>
      <c r="H134" s="44"/>
      <c r="I134" s="74"/>
      <c r="J134" s="45"/>
      <c r="K134" s="25"/>
      <c r="L134" s="25"/>
      <c r="M134" s="25"/>
      <c r="N134" s="25"/>
      <c r="O134" s="25"/>
      <c r="P134" s="25"/>
    </row>
    <row r="135" spans="1:19" ht="15.75" x14ac:dyDescent="0.25">
      <c r="A135" s="153">
        <v>426111</v>
      </c>
      <c r="B135" s="29" t="s">
        <v>78</v>
      </c>
      <c r="C135" s="67">
        <f t="shared" ref="C135:C139" si="30">+D135+E135+F135+G135</f>
        <v>6000000</v>
      </c>
      <c r="D135" s="31">
        <v>0</v>
      </c>
      <c r="E135" s="31">
        <v>1000000</v>
      </c>
      <c r="F135" s="31"/>
      <c r="G135" s="31">
        <v>5000000</v>
      </c>
      <c r="H135" s="45"/>
      <c r="I135" s="74"/>
      <c r="J135" s="45"/>
      <c r="K135" s="25"/>
      <c r="L135" s="25"/>
      <c r="M135" s="25"/>
      <c r="N135" s="25"/>
      <c r="O135" s="25"/>
      <c r="P135" s="25"/>
      <c r="Q135" s="25"/>
      <c r="R135" s="25"/>
      <c r="S135" s="25"/>
    </row>
    <row r="136" spans="1:19" ht="15.75" x14ac:dyDescent="0.25">
      <c r="A136" s="153">
        <v>426121</v>
      </c>
      <c r="B136" s="29" t="s">
        <v>144</v>
      </c>
      <c r="C136" s="67">
        <f t="shared" si="30"/>
        <v>1000000</v>
      </c>
      <c r="D136" s="29"/>
      <c r="E136" s="31">
        <v>200000</v>
      </c>
      <c r="F136" s="29"/>
      <c r="G136" s="31">
        <v>800000</v>
      </c>
      <c r="H136" s="46"/>
      <c r="I136" s="85"/>
      <c r="J136" s="4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19" ht="15.75" x14ac:dyDescent="0.25">
      <c r="A137" s="153">
        <v>426191</v>
      </c>
      <c r="B137" s="29" t="s">
        <v>145</v>
      </c>
      <c r="C137" s="67">
        <f t="shared" si="30"/>
        <v>0</v>
      </c>
      <c r="D137" s="29"/>
      <c r="E137" s="31"/>
      <c r="F137" s="29"/>
      <c r="G137" s="31"/>
      <c r="H137" s="45"/>
      <c r="I137" s="85"/>
      <c r="J137" s="46"/>
      <c r="K137" s="46"/>
      <c r="L137" s="36"/>
      <c r="M137" s="36"/>
      <c r="N137" s="36"/>
      <c r="O137" s="36"/>
      <c r="P137" s="36"/>
      <c r="Q137" s="25"/>
      <c r="R137" s="25"/>
      <c r="S137" s="25"/>
    </row>
    <row r="138" spans="1:19" ht="15.75" x14ac:dyDescent="0.25">
      <c r="A138" s="153">
        <v>4261910</v>
      </c>
      <c r="B138" s="29" t="s">
        <v>141</v>
      </c>
      <c r="C138" s="67">
        <f t="shared" si="30"/>
        <v>150000</v>
      </c>
      <c r="D138" s="29"/>
      <c r="E138" s="31"/>
      <c r="F138" s="29"/>
      <c r="G138" s="31">
        <v>150000</v>
      </c>
      <c r="H138" s="45"/>
      <c r="I138" s="74"/>
      <c r="J138" s="4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19" ht="15.75" x14ac:dyDescent="0.25">
      <c r="A139" s="186">
        <v>426300</v>
      </c>
      <c r="B139" s="121" t="s">
        <v>79</v>
      </c>
      <c r="C139" s="97">
        <f t="shared" si="30"/>
        <v>200000</v>
      </c>
      <c r="D139" s="95"/>
      <c r="E139" s="65">
        <v>200000</v>
      </c>
      <c r="F139" s="95"/>
      <c r="G139" s="65">
        <v>0</v>
      </c>
      <c r="H139" s="25"/>
      <c r="I139" s="74"/>
      <c r="J139" s="45"/>
      <c r="K139" s="25"/>
      <c r="L139" s="25"/>
      <c r="M139" s="25"/>
      <c r="N139" s="25"/>
      <c r="O139" s="25"/>
      <c r="P139" s="25"/>
      <c r="Q139" s="25"/>
      <c r="R139" s="25"/>
      <c r="S139" s="25"/>
    </row>
    <row r="140" spans="1:19" x14ac:dyDescent="0.25">
      <c r="A140" s="186">
        <v>426400</v>
      </c>
      <c r="B140" s="95" t="s">
        <v>34</v>
      </c>
      <c r="C140" s="65">
        <f>SUM(C141:C143)</f>
        <v>551000</v>
      </c>
      <c r="D140" s="65">
        <f>SUM(D141:D143)</f>
        <v>0</v>
      </c>
      <c r="E140" s="65">
        <f>SUM(E141:E143)</f>
        <v>451000</v>
      </c>
      <c r="F140" s="95"/>
      <c r="G140" s="65">
        <f>SUM(G141:G143)</f>
        <v>100000</v>
      </c>
      <c r="H140" s="46"/>
      <c r="I140" s="74"/>
      <c r="J140" s="45"/>
      <c r="K140" s="25"/>
      <c r="L140" s="25"/>
      <c r="M140" s="25"/>
      <c r="N140" s="25"/>
      <c r="O140" s="25"/>
      <c r="P140" s="25"/>
      <c r="Q140" s="25"/>
      <c r="R140" s="25"/>
      <c r="S140" s="25"/>
    </row>
    <row r="141" spans="1:19" s="36" customFormat="1" ht="15.75" x14ac:dyDescent="0.25">
      <c r="A141" s="153">
        <v>426411</v>
      </c>
      <c r="B141" s="29" t="s">
        <v>100</v>
      </c>
      <c r="C141" s="67">
        <f t="shared" ref="C141:C146" si="31">+D141+E141+F141+G141</f>
        <v>400000</v>
      </c>
      <c r="D141" s="31">
        <v>0</v>
      </c>
      <c r="E141" s="31">
        <v>300000</v>
      </c>
      <c r="F141" s="37"/>
      <c r="G141" s="31">
        <v>100000</v>
      </c>
      <c r="H141" s="46"/>
      <c r="I141" s="74"/>
      <c r="J141" s="45"/>
      <c r="K141" s="25"/>
      <c r="L141" s="25"/>
      <c r="M141" s="25"/>
      <c r="N141" s="25"/>
      <c r="O141" s="25"/>
      <c r="P141" s="25"/>
    </row>
    <row r="142" spans="1:19" ht="15.75" x14ac:dyDescent="0.25">
      <c r="A142" s="153">
        <v>426413</v>
      </c>
      <c r="B142" s="29" t="s">
        <v>80</v>
      </c>
      <c r="C142" s="67">
        <f t="shared" si="31"/>
        <v>1000</v>
      </c>
      <c r="D142" s="37"/>
      <c r="E142" s="31">
        <v>1000</v>
      </c>
      <c r="F142" s="37"/>
      <c r="G142" s="31">
        <v>0</v>
      </c>
      <c r="H142" s="25"/>
      <c r="I142" s="74"/>
      <c r="J142" s="45"/>
      <c r="K142" s="45"/>
      <c r="L142" s="25"/>
      <c r="M142" s="25"/>
      <c r="N142" s="25"/>
      <c r="O142" s="25"/>
      <c r="P142" s="25"/>
      <c r="Q142" s="25"/>
      <c r="R142" s="25"/>
      <c r="S142" s="25"/>
    </row>
    <row r="143" spans="1:19" ht="15.75" x14ac:dyDescent="0.25">
      <c r="A143" s="153">
        <v>426491</v>
      </c>
      <c r="B143" s="30" t="s">
        <v>81</v>
      </c>
      <c r="C143" s="67">
        <f t="shared" si="31"/>
        <v>150000</v>
      </c>
      <c r="D143" s="37"/>
      <c r="E143" s="31">
        <v>150000</v>
      </c>
      <c r="F143" s="37"/>
      <c r="G143" s="31">
        <v>0</v>
      </c>
      <c r="H143" s="25"/>
      <c r="I143" s="74"/>
      <c r="J143" s="45"/>
      <c r="K143" s="104"/>
      <c r="L143" s="25"/>
      <c r="M143" s="25"/>
      <c r="N143" s="25"/>
      <c r="O143" s="25"/>
      <c r="P143" s="25"/>
      <c r="Q143" s="25"/>
      <c r="R143" s="25"/>
      <c r="S143" s="25"/>
    </row>
    <row r="144" spans="1:19" ht="15.75" x14ac:dyDescent="0.25">
      <c r="A144" s="186">
        <v>426500</v>
      </c>
      <c r="B144" s="95" t="s">
        <v>82</v>
      </c>
      <c r="C144" s="97">
        <f t="shared" si="31"/>
        <v>0</v>
      </c>
      <c r="D144" s="64"/>
      <c r="E144" s="95"/>
      <c r="F144" s="64"/>
      <c r="G144" s="65"/>
      <c r="H144" s="25"/>
      <c r="J144" s="19"/>
      <c r="K144" s="19"/>
      <c r="Q144" s="25"/>
      <c r="R144" s="25"/>
      <c r="S144" s="25"/>
    </row>
    <row r="145" spans="1:19" ht="15.75" x14ac:dyDescent="0.25">
      <c r="A145" s="186">
        <v>426600</v>
      </c>
      <c r="B145" s="95" t="s">
        <v>52</v>
      </c>
      <c r="C145" s="97">
        <f t="shared" si="31"/>
        <v>0</v>
      </c>
      <c r="D145" s="95"/>
      <c r="E145" s="95"/>
      <c r="F145" s="95"/>
      <c r="G145" s="65"/>
      <c r="H145" s="25"/>
      <c r="J145" s="19"/>
      <c r="Q145" s="25"/>
      <c r="R145" s="25"/>
      <c r="S145" s="25"/>
    </row>
    <row r="146" spans="1:19" x14ac:dyDescent="0.25">
      <c r="A146" s="186">
        <v>426700</v>
      </c>
      <c r="B146" s="95" t="s">
        <v>83</v>
      </c>
      <c r="C146" s="65">
        <f t="shared" si="31"/>
        <v>52127000</v>
      </c>
      <c r="D146" s="65">
        <f>SUM(D147,D150,D151,D152)</f>
        <v>0</v>
      </c>
      <c r="E146" s="65">
        <f>SUM(E147,E150,E151,E152)</f>
        <v>41776000</v>
      </c>
      <c r="F146" s="65">
        <f>SUM(F147,F150,F151,F152)</f>
        <v>0</v>
      </c>
      <c r="G146" s="65">
        <f>SUM(G147,G150,G151,G152)</f>
        <v>10351000</v>
      </c>
      <c r="H146" s="45"/>
      <c r="I146" s="74"/>
      <c r="J146" s="45"/>
      <c r="K146" s="104"/>
      <c r="L146" s="25"/>
      <c r="M146" s="25"/>
      <c r="N146" s="25"/>
      <c r="O146" s="25"/>
      <c r="P146" s="25"/>
      <c r="Q146" s="25"/>
      <c r="R146" s="25"/>
      <c r="S146" s="25"/>
    </row>
    <row r="147" spans="1:19" ht="15.75" x14ac:dyDescent="0.25">
      <c r="A147" s="167">
        <v>426700</v>
      </c>
      <c r="B147" s="29" t="s">
        <v>193</v>
      </c>
      <c r="C147" s="67">
        <f t="shared" ref="C147:C153" si="32">+D147+E147+F147+G147</f>
        <v>4335000</v>
      </c>
      <c r="D147" s="55">
        <f t="shared" ref="D147:F147" si="33">SUM(D148:D149)</f>
        <v>0</v>
      </c>
      <c r="E147" s="59">
        <f>SUM(E148+E149)</f>
        <v>3029000</v>
      </c>
      <c r="F147" s="55">
        <f t="shared" si="33"/>
        <v>0</v>
      </c>
      <c r="G147" s="31">
        <f>SUM(G148+G149)</f>
        <v>1306000</v>
      </c>
      <c r="H147" s="45"/>
      <c r="J147" s="19"/>
      <c r="Q147" s="25"/>
      <c r="R147" s="25"/>
      <c r="S147" s="25"/>
    </row>
    <row r="148" spans="1:19" ht="15.75" x14ac:dyDescent="0.25">
      <c r="A148" s="154">
        <v>426710</v>
      </c>
      <c r="B148" s="40" t="s">
        <v>191</v>
      </c>
      <c r="C148" s="133">
        <f t="shared" si="32"/>
        <v>212000</v>
      </c>
      <c r="D148" s="56"/>
      <c r="E148" s="31">
        <v>212000</v>
      </c>
      <c r="F148" s="40"/>
      <c r="G148" s="31"/>
      <c r="J148" s="19"/>
    </row>
    <row r="149" spans="1:19" ht="15.75" x14ac:dyDescent="0.25">
      <c r="A149" s="154">
        <v>426720</v>
      </c>
      <c r="B149" s="40" t="s">
        <v>192</v>
      </c>
      <c r="C149" s="133">
        <f t="shared" si="32"/>
        <v>4123000</v>
      </c>
      <c r="D149" s="56"/>
      <c r="E149" s="31">
        <v>2817000</v>
      </c>
      <c r="F149" s="40"/>
      <c r="G149" s="31">
        <v>1306000</v>
      </c>
      <c r="J149" s="19"/>
    </row>
    <row r="150" spans="1:19" s="25" customFormat="1" ht="15.75" x14ac:dyDescent="0.25">
      <c r="A150" s="165">
        <v>426751</v>
      </c>
      <c r="B150" s="29" t="s">
        <v>84</v>
      </c>
      <c r="C150" s="67">
        <f t="shared" si="32"/>
        <v>29110000</v>
      </c>
      <c r="D150" s="29"/>
      <c r="E150" s="59">
        <v>28560000</v>
      </c>
      <c r="F150" s="31"/>
      <c r="G150" s="134">
        <v>550000</v>
      </c>
      <c r="H150" s="45"/>
      <c r="I150" s="72"/>
      <c r="J150" s="19"/>
      <c r="K150" s="19"/>
      <c r="L150"/>
      <c r="M150"/>
      <c r="N150"/>
      <c r="O150"/>
      <c r="P150"/>
    </row>
    <row r="151" spans="1:19" ht="15.75" x14ac:dyDescent="0.25">
      <c r="A151" s="165">
        <v>426751</v>
      </c>
      <c r="B151" s="40" t="s">
        <v>159</v>
      </c>
      <c r="C151" s="67">
        <f t="shared" si="32"/>
        <v>15500000</v>
      </c>
      <c r="D151" s="40"/>
      <c r="E151" s="59">
        <v>9187000</v>
      </c>
      <c r="F151" s="41"/>
      <c r="G151" s="31">
        <v>6313000</v>
      </c>
      <c r="H151" s="19"/>
      <c r="J151" s="19"/>
    </row>
    <row r="152" spans="1:19" ht="15.75" x14ac:dyDescent="0.25">
      <c r="A152" s="165">
        <v>426700</v>
      </c>
      <c r="B152" s="125" t="s">
        <v>54</v>
      </c>
      <c r="C152" s="67">
        <f t="shared" si="32"/>
        <v>3182000</v>
      </c>
      <c r="D152" s="56"/>
      <c r="E152" s="59">
        <f>SUM(E153)</f>
        <v>1000000</v>
      </c>
      <c r="F152" s="40"/>
      <c r="G152" s="59">
        <f>SUM(G153)</f>
        <v>2182000</v>
      </c>
      <c r="J152" s="19"/>
    </row>
    <row r="153" spans="1:19" ht="15.75" x14ac:dyDescent="0.25">
      <c r="A153" s="154">
        <v>4267921</v>
      </c>
      <c r="B153" s="40" t="s">
        <v>178</v>
      </c>
      <c r="C153" s="133">
        <f t="shared" si="32"/>
        <v>3182000</v>
      </c>
      <c r="D153" s="56"/>
      <c r="E153" s="31">
        <v>1000000</v>
      </c>
      <c r="F153" s="40"/>
      <c r="G153" s="41">
        <v>2182000</v>
      </c>
      <c r="H153" s="102"/>
      <c r="J153" s="19"/>
    </row>
    <row r="154" spans="1:19" x14ac:dyDescent="0.25">
      <c r="A154" s="186">
        <v>426800</v>
      </c>
      <c r="B154" s="121" t="s">
        <v>25</v>
      </c>
      <c r="C154" s="65">
        <f>SUM(C155:C156)</f>
        <v>54310000</v>
      </c>
      <c r="D154" s="65">
        <f>SUM(D155:D156)</f>
        <v>0</v>
      </c>
      <c r="E154" s="65">
        <f>SUM(E155:E156)</f>
        <v>51310000</v>
      </c>
      <c r="F154" s="65">
        <f>SUM(F155:F156)</f>
        <v>0</v>
      </c>
      <c r="G154" s="65">
        <f>SUM(G155:G156)</f>
        <v>3000000</v>
      </c>
      <c r="H154" s="19"/>
      <c r="J154" s="19"/>
    </row>
    <row r="155" spans="1:19" ht="15.75" x14ac:dyDescent="0.25">
      <c r="A155" s="162">
        <v>426810</v>
      </c>
      <c r="B155" s="117" t="s">
        <v>187</v>
      </c>
      <c r="C155" s="67">
        <f t="shared" ref="C155:C156" si="34">+D155+E155+F155+G155</f>
        <v>2500000</v>
      </c>
      <c r="D155" s="40"/>
      <c r="E155" s="31">
        <v>500000</v>
      </c>
      <c r="F155" s="180"/>
      <c r="G155" s="34">
        <v>2000000</v>
      </c>
      <c r="I155" s="76"/>
      <c r="J155" s="19"/>
    </row>
    <row r="156" spans="1:19" ht="15.75" x14ac:dyDescent="0.25">
      <c r="A156" s="163" t="s">
        <v>146</v>
      </c>
      <c r="B156" s="117" t="s">
        <v>147</v>
      </c>
      <c r="C156" s="67">
        <f t="shared" si="34"/>
        <v>51810000</v>
      </c>
      <c r="D156" s="40"/>
      <c r="E156" s="31">
        <v>50810000</v>
      </c>
      <c r="F156" s="68"/>
      <c r="G156" s="41">
        <v>1000000</v>
      </c>
      <c r="H156" s="19"/>
      <c r="I156" s="76"/>
      <c r="J156" s="19"/>
    </row>
    <row r="157" spans="1:19" x14ac:dyDescent="0.25">
      <c r="A157" s="187">
        <v>426900</v>
      </c>
      <c r="B157" s="121" t="s">
        <v>27</v>
      </c>
      <c r="C157" s="96">
        <f>SUM(C158:C161)</f>
        <v>4536000</v>
      </c>
      <c r="D157" s="96">
        <f>SUM(D158:D161)</f>
        <v>60000</v>
      </c>
      <c r="E157" s="96">
        <f>SUM(E158:E161)</f>
        <v>2378000</v>
      </c>
      <c r="F157" s="96">
        <f>SUM(F158:F161)</f>
        <v>0</v>
      </c>
      <c r="G157" s="96">
        <f>SUM(G158:G161)</f>
        <v>2098000</v>
      </c>
      <c r="H157" s="19"/>
      <c r="I157" s="86"/>
      <c r="J157" s="19"/>
    </row>
    <row r="158" spans="1:19" ht="15.75" x14ac:dyDescent="0.25">
      <c r="A158" s="159">
        <v>426911</v>
      </c>
      <c r="B158" s="117" t="s">
        <v>85</v>
      </c>
      <c r="C158" s="67">
        <f>+D158+E158+F158+G158</f>
        <v>1176000</v>
      </c>
      <c r="D158" s="40"/>
      <c r="E158" s="70">
        <v>578000</v>
      </c>
      <c r="F158" s="69"/>
      <c r="G158" s="69">
        <v>598000</v>
      </c>
      <c r="H158" s="19"/>
      <c r="I158" s="86"/>
      <c r="J158" s="19"/>
    </row>
    <row r="159" spans="1:19" ht="15.75" x14ac:dyDescent="0.25">
      <c r="A159" s="159">
        <v>4269113</v>
      </c>
      <c r="B159" s="117" t="s">
        <v>148</v>
      </c>
      <c r="C159" s="67">
        <f>+D159+E159+F159+G159</f>
        <v>500000</v>
      </c>
      <c r="D159" s="40"/>
      <c r="E159" s="70">
        <v>500000</v>
      </c>
      <c r="F159" s="69"/>
      <c r="G159" s="69">
        <v>0</v>
      </c>
      <c r="H159" s="19"/>
      <c r="I159" s="86"/>
      <c r="J159" s="19"/>
    </row>
    <row r="160" spans="1:19" ht="15.75" x14ac:dyDescent="0.25">
      <c r="A160" s="159">
        <v>426913</v>
      </c>
      <c r="B160" s="117" t="s">
        <v>86</v>
      </c>
      <c r="C160" s="67">
        <f>+D160+E160+F160+G160</f>
        <v>2060000</v>
      </c>
      <c r="D160" s="41">
        <v>60000</v>
      </c>
      <c r="E160" s="70">
        <v>500000</v>
      </c>
      <c r="F160" s="69"/>
      <c r="G160" s="69">
        <v>1500000</v>
      </c>
      <c r="H160" s="19"/>
      <c r="I160" s="86"/>
      <c r="J160" s="19"/>
    </row>
    <row r="161" spans="1:16" ht="15.75" x14ac:dyDescent="0.25">
      <c r="A161" s="159">
        <v>426919</v>
      </c>
      <c r="B161" s="117" t="s">
        <v>197</v>
      </c>
      <c r="C161" s="67">
        <f t="shared" ref="C161" si="35">+D161+E161+F161+G161</f>
        <v>800000</v>
      </c>
      <c r="D161" s="40"/>
      <c r="E161" s="70">
        <v>800000</v>
      </c>
      <c r="F161" s="69"/>
      <c r="G161" s="69">
        <v>0</v>
      </c>
      <c r="H161" s="19"/>
      <c r="I161" s="86"/>
      <c r="J161" s="19"/>
    </row>
    <row r="162" spans="1:16" x14ac:dyDescent="0.25">
      <c r="A162" s="187">
        <v>430000</v>
      </c>
      <c r="B162" s="127" t="s">
        <v>103</v>
      </c>
      <c r="C162" s="114">
        <f>SUM(C163:C165)</f>
        <v>0</v>
      </c>
      <c r="D162" s="114">
        <f t="shared" ref="D162:G162" si="36">SUM(D163:D165)</f>
        <v>0</v>
      </c>
      <c r="E162" s="114">
        <f t="shared" si="36"/>
        <v>0</v>
      </c>
      <c r="F162" s="114">
        <f t="shared" si="36"/>
        <v>0</v>
      </c>
      <c r="G162" s="114">
        <f t="shared" si="36"/>
        <v>0</v>
      </c>
      <c r="J162" s="19"/>
    </row>
    <row r="163" spans="1:16" ht="15.75" x14ac:dyDescent="0.25">
      <c r="A163" s="159">
        <v>431100</v>
      </c>
      <c r="B163" s="117" t="s">
        <v>104</v>
      </c>
      <c r="C163" s="67">
        <f t="shared" ref="C163:C165" si="37">+D163+E163+F163+G163</f>
        <v>0</v>
      </c>
      <c r="D163" s="40"/>
      <c r="E163" s="70"/>
      <c r="F163" s="69"/>
      <c r="G163" s="70">
        <v>0</v>
      </c>
      <c r="J163" s="19"/>
    </row>
    <row r="164" spans="1:16" ht="15.75" x14ac:dyDescent="0.25">
      <c r="A164" s="159">
        <v>431200</v>
      </c>
      <c r="B164" s="117" t="s">
        <v>169</v>
      </c>
      <c r="C164" s="67"/>
      <c r="D164" s="40"/>
      <c r="E164" s="70"/>
      <c r="F164" s="69"/>
      <c r="G164" s="70"/>
      <c r="J164" s="19"/>
    </row>
    <row r="165" spans="1:16" ht="15.75" x14ac:dyDescent="0.25">
      <c r="A165" s="159">
        <v>435111</v>
      </c>
      <c r="B165" s="117" t="s">
        <v>179</v>
      </c>
      <c r="C165" s="67">
        <f t="shared" si="37"/>
        <v>0</v>
      </c>
      <c r="D165" s="40"/>
      <c r="E165" s="70"/>
      <c r="F165" s="69"/>
      <c r="G165" s="70">
        <v>0</v>
      </c>
      <c r="J165" s="19"/>
    </row>
    <row r="166" spans="1:16" ht="18.75" x14ac:dyDescent="0.3">
      <c r="A166" s="181">
        <v>465100</v>
      </c>
      <c r="B166" s="116" t="s">
        <v>87</v>
      </c>
      <c r="C166" s="131">
        <f t="shared" ref="C166:C170" si="38">+D166+E166+F166+G166</f>
        <v>6000000</v>
      </c>
      <c r="D166" s="116"/>
      <c r="E166" s="131">
        <v>6000000</v>
      </c>
      <c r="F166" s="116"/>
      <c r="G166" s="116"/>
      <c r="J166" s="19"/>
    </row>
    <row r="167" spans="1:16" ht="18.75" x14ac:dyDescent="0.3">
      <c r="A167" s="181">
        <v>480000</v>
      </c>
      <c r="B167" s="116" t="s">
        <v>186</v>
      </c>
      <c r="C167" s="131">
        <f>SUM(C169,C171,C172)</f>
        <v>2300000</v>
      </c>
      <c r="D167" s="116"/>
      <c r="E167" s="131">
        <f>SUM(E169,E171,E172)</f>
        <v>50000</v>
      </c>
      <c r="F167" s="116"/>
      <c r="G167" s="131">
        <f>SUM(G169,G171,G172)</f>
        <v>2250000</v>
      </c>
      <c r="J167" s="19"/>
    </row>
    <row r="168" spans="1:16" ht="18.75" x14ac:dyDescent="0.3">
      <c r="A168" s="181">
        <v>4811111</v>
      </c>
      <c r="B168" s="58" t="s">
        <v>188</v>
      </c>
      <c r="C168" s="131">
        <f t="shared" si="38"/>
        <v>600000</v>
      </c>
      <c r="D168" s="116"/>
      <c r="E168" s="131"/>
      <c r="F168" s="116"/>
      <c r="G168" s="131">
        <v>600000</v>
      </c>
      <c r="J168" s="19"/>
    </row>
    <row r="169" spans="1:16" x14ac:dyDescent="0.25">
      <c r="A169" s="186">
        <v>482100</v>
      </c>
      <c r="B169" s="58" t="s">
        <v>88</v>
      </c>
      <c r="C169" s="57">
        <f t="shared" si="38"/>
        <v>1750000</v>
      </c>
      <c r="D169" s="57">
        <f>SUM(D170:D170)</f>
        <v>0</v>
      </c>
      <c r="E169" s="57">
        <f>SUM(E170:E170)</f>
        <v>50000</v>
      </c>
      <c r="F169" s="57"/>
      <c r="G169" s="57">
        <v>1700000</v>
      </c>
      <c r="H169" s="19"/>
      <c r="J169" s="19"/>
    </row>
    <row r="170" spans="1:16" x14ac:dyDescent="0.25">
      <c r="A170" s="167">
        <v>482131</v>
      </c>
      <c r="B170" s="37" t="s">
        <v>180</v>
      </c>
      <c r="C170" s="57">
        <f t="shared" si="38"/>
        <v>50000</v>
      </c>
      <c r="D170" s="57"/>
      <c r="E170" s="57">
        <v>50000</v>
      </c>
      <c r="F170" s="57"/>
      <c r="G170" s="57"/>
      <c r="H170" s="19"/>
      <c r="J170" s="19"/>
      <c r="K170" s="19"/>
    </row>
    <row r="171" spans="1:16" ht="18.75" x14ac:dyDescent="0.3">
      <c r="A171" s="185">
        <v>482312</v>
      </c>
      <c r="B171" s="29" t="s">
        <v>158</v>
      </c>
      <c r="C171" s="54">
        <f t="shared" ref="C171" si="39">+D171+E171+F171+G171</f>
        <v>250000</v>
      </c>
      <c r="D171" s="132">
        <v>0</v>
      </c>
      <c r="E171" s="35">
        <v>0</v>
      </c>
      <c r="F171" s="35"/>
      <c r="G171" s="35">
        <v>250000</v>
      </c>
      <c r="J171" s="19"/>
    </row>
    <row r="172" spans="1:16" x14ac:dyDescent="0.25">
      <c r="A172" s="185">
        <v>483100</v>
      </c>
      <c r="B172" s="37" t="s">
        <v>150</v>
      </c>
      <c r="C172" s="57">
        <f>SUM(C173:C173)</f>
        <v>300000</v>
      </c>
      <c r="D172" s="57">
        <f t="shared" ref="D172:G172" si="40">SUM(D173:D173)</f>
        <v>0</v>
      </c>
      <c r="E172" s="57">
        <f t="shared" si="40"/>
        <v>0</v>
      </c>
      <c r="F172" s="57">
        <f t="shared" si="40"/>
        <v>0</v>
      </c>
      <c r="G172" s="57">
        <f t="shared" si="40"/>
        <v>300000</v>
      </c>
      <c r="J172" s="19"/>
    </row>
    <row r="173" spans="1:16" ht="18.75" x14ac:dyDescent="0.3">
      <c r="A173" s="165">
        <v>483111</v>
      </c>
      <c r="B173" s="29" t="s">
        <v>149</v>
      </c>
      <c r="C173" s="67">
        <f>+D173+E173+F173+G173</f>
        <v>300000</v>
      </c>
      <c r="D173" s="71"/>
      <c r="E173" s="31">
        <v>0</v>
      </c>
      <c r="F173" s="31"/>
      <c r="G173" s="31">
        <v>300000</v>
      </c>
      <c r="J173" s="19"/>
    </row>
    <row r="174" spans="1:16" ht="18.75" x14ac:dyDescent="0.3">
      <c r="A174" s="164">
        <v>510000</v>
      </c>
      <c r="B174" s="128" t="s">
        <v>105</v>
      </c>
      <c r="C174" s="110">
        <f>SUM(C175,C189)</f>
        <v>64376328</v>
      </c>
      <c r="D174" s="110">
        <f>SUM(D175,D189)</f>
        <v>0</v>
      </c>
      <c r="E174" s="112"/>
      <c r="F174" s="110">
        <f>SUM(F175+F189)</f>
        <v>0</v>
      </c>
      <c r="G174" s="110">
        <f>SUM(G175+G189)</f>
        <v>64376328</v>
      </c>
      <c r="I174" s="182"/>
      <c r="J174" s="19"/>
    </row>
    <row r="175" spans="1:16" ht="18.75" x14ac:dyDescent="0.3">
      <c r="A175" s="188">
        <v>512000</v>
      </c>
      <c r="B175" s="120" t="s">
        <v>35</v>
      </c>
      <c r="C175" s="54">
        <f>C176+C177+C182+C183+C186+C187</f>
        <v>18788328</v>
      </c>
      <c r="D175" s="54">
        <f>D176+D177+D182+D183+D186+D187</f>
        <v>0</v>
      </c>
      <c r="E175" s="131"/>
      <c r="F175" s="54">
        <f>SUM(F176,F177,F182,F183,F186,F187)</f>
        <v>0</v>
      </c>
      <c r="G175" s="54">
        <f>SUM(G176,G177,G182,G183,G186,G187)</f>
        <v>18788328</v>
      </c>
      <c r="I175" s="182"/>
      <c r="J175" s="45"/>
      <c r="K175" s="36"/>
      <c r="L175" s="36"/>
      <c r="M175" s="36"/>
      <c r="N175" s="25"/>
      <c r="O175" s="25"/>
      <c r="P175" s="25"/>
    </row>
    <row r="176" spans="1:16" ht="15.75" x14ac:dyDescent="0.25">
      <c r="A176" s="165">
        <v>512200</v>
      </c>
      <c r="B176" s="64" t="s">
        <v>160</v>
      </c>
      <c r="C176" s="97">
        <f t="shared" ref="C176" si="41">+D176+E176+F176+G176</f>
        <v>9794328</v>
      </c>
      <c r="D176" s="64"/>
      <c r="E176" s="64"/>
      <c r="F176" s="64"/>
      <c r="G176" s="65">
        <v>9794328</v>
      </c>
      <c r="I176" s="182"/>
      <c r="J176" s="19"/>
    </row>
    <row r="177" spans="1:16" x14ac:dyDescent="0.25">
      <c r="A177" s="165">
        <v>512200</v>
      </c>
      <c r="B177" s="64" t="s">
        <v>89</v>
      </c>
      <c r="C177" s="65">
        <f>SUM(C178:C181)</f>
        <v>5400000</v>
      </c>
      <c r="D177" s="65">
        <f t="shared" ref="D177:G177" si="42">SUM(D178:D181)</f>
        <v>0</v>
      </c>
      <c r="E177" s="65">
        <f t="shared" si="42"/>
        <v>0</v>
      </c>
      <c r="F177" s="65">
        <f t="shared" si="42"/>
        <v>0</v>
      </c>
      <c r="G177" s="65">
        <f t="shared" si="42"/>
        <v>5400000</v>
      </c>
      <c r="I177" s="182"/>
      <c r="J177" s="19"/>
    </row>
    <row r="178" spans="1:16" ht="15.75" x14ac:dyDescent="0.25">
      <c r="A178" s="153">
        <v>512221</v>
      </c>
      <c r="B178" s="29" t="s">
        <v>151</v>
      </c>
      <c r="C178" s="67">
        <f t="shared" ref="C178:C182" si="43">+D178+E178+F178+G178</f>
        <v>1800000</v>
      </c>
      <c r="D178" s="59"/>
      <c r="E178" s="29"/>
      <c r="F178" s="29"/>
      <c r="G178" s="34">
        <v>1800000</v>
      </c>
      <c r="J178" s="19"/>
    </row>
    <row r="179" spans="1:16" s="25" customFormat="1" ht="15.75" x14ac:dyDescent="0.25">
      <c r="A179" s="166">
        <v>512222</v>
      </c>
      <c r="B179" s="29" t="s">
        <v>152</v>
      </c>
      <c r="C179" s="67">
        <f t="shared" si="43"/>
        <v>600000</v>
      </c>
      <c r="D179" s="31">
        <v>0</v>
      </c>
      <c r="E179" s="29"/>
      <c r="F179" s="29"/>
      <c r="G179" s="87">
        <v>600000</v>
      </c>
      <c r="H179"/>
      <c r="I179" s="72"/>
      <c r="J179" s="19"/>
      <c r="K179"/>
      <c r="L179"/>
      <c r="M179"/>
      <c r="N179"/>
      <c r="O179"/>
      <c r="P179"/>
    </row>
    <row r="180" spans="1:16" ht="15.75" x14ac:dyDescent="0.25">
      <c r="A180" s="153"/>
      <c r="B180" s="40" t="s">
        <v>173</v>
      </c>
      <c r="C180" s="67">
        <f t="shared" si="43"/>
        <v>1500000</v>
      </c>
      <c r="D180" s="41"/>
      <c r="E180" s="29"/>
      <c r="F180" s="40"/>
      <c r="G180" s="41">
        <v>1500000</v>
      </c>
      <c r="I180" s="182"/>
      <c r="J180" s="19"/>
    </row>
    <row r="181" spans="1:16" ht="15.75" x14ac:dyDescent="0.25">
      <c r="A181" s="153">
        <v>515100</v>
      </c>
      <c r="B181" s="40" t="s">
        <v>90</v>
      </c>
      <c r="C181" s="67">
        <f t="shared" si="43"/>
        <v>1500000</v>
      </c>
      <c r="D181" s="41"/>
      <c r="E181" s="29"/>
      <c r="F181" s="40"/>
      <c r="G181" s="41">
        <v>1500000</v>
      </c>
      <c r="J181" s="19"/>
    </row>
    <row r="182" spans="1:16" ht="15.75" x14ac:dyDescent="0.25">
      <c r="A182" s="167">
        <v>512241</v>
      </c>
      <c r="B182" s="95" t="s">
        <v>106</v>
      </c>
      <c r="C182" s="97">
        <f t="shared" si="43"/>
        <v>694000</v>
      </c>
      <c r="D182" s="65"/>
      <c r="E182" s="95"/>
      <c r="F182" s="95"/>
      <c r="G182" s="65">
        <v>694000</v>
      </c>
      <c r="J182" s="19"/>
    </row>
    <row r="183" spans="1:16" ht="15.75" x14ac:dyDescent="0.25">
      <c r="A183" s="167">
        <v>512200</v>
      </c>
      <c r="B183" s="95" t="s">
        <v>94</v>
      </c>
      <c r="C183" s="97">
        <f>SUM(C184:C185)</f>
        <v>2900000</v>
      </c>
      <c r="D183" s="95"/>
      <c r="E183" s="65"/>
      <c r="F183" s="95"/>
      <c r="G183" s="65">
        <f>SUM(G184:G185)</f>
        <v>2900000</v>
      </c>
      <c r="H183" s="19"/>
      <c r="J183" s="19"/>
    </row>
    <row r="184" spans="1:16" x14ac:dyDescent="0.25">
      <c r="A184" s="168"/>
      <c r="B184" s="42" t="s">
        <v>93</v>
      </c>
      <c r="C184" s="31">
        <f>+D184+F184+G184</f>
        <v>1800000</v>
      </c>
      <c r="D184" s="42"/>
      <c r="E184" s="37"/>
      <c r="F184" s="42"/>
      <c r="G184" s="31">
        <v>1800000</v>
      </c>
      <c r="J184" s="19"/>
    </row>
    <row r="185" spans="1:16" x14ac:dyDescent="0.25">
      <c r="A185" s="168"/>
      <c r="B185" s="42" t="s">
        <v>92</v>
      </c>
      <c r="C185" s="31">
        <f>+D185+E185+F185+G185</f>
        <v>1100000</v>
      </c>
      <c r="D185" s="42"/>
      <c r="E185" s="37"/>
      <c r="F185" s="42"/>
      <c r="G185" s="31">
        <v>1100000</v>
      </c>
      <c r="H185" s="19"/>
      <c r="J185" s="19"/>
    </row>
    <row r="186" spans="1:16" ht="15.75" x14ac:dyDescent="0.25">
      <c r="A186" s="165">
        <v>512200</v>
      </c>
      <c r="B186" s="64" t="s">
        <v>53</v>
      </c>
      <c r="C186" s="97">
        <f t="shared" ref="C186" si="44">+D186+E186+F186+G186</f>
        <v>0</v>
      </c>
      <c r="D186" s="98"/>
      <c r="E186" s="64"/>
      <c r="F186" s="65"/>
      <c r="G186" s="63"/>
      <c r="J186" s="19"/>
    </row>
    <row r="187" spans="1:16" x14ac:dyDescent="0.25">
      <c r="A187" s="165">
        <v>512500</v>
      </c>
      <c r="B187" s="64" t="s">
        <v>51</v>
      </c>
      <c r="C187" s="65">
        <f>SUM(C188)</f>
        <v>0</v>
      </c>
      <c r="D187" s="65"/>
      <c r="E187" s="64"/>
      <c r="F187" s="99">
        <f>SUM(F188)</f>
        <v>0</v>
      </c>
      <c r="G187" s="65">
        <f>SUM(G188)</f>
        <v>0</v>
      </c>
      <c r="J187" s="19"/>
    </row>
    <row r="188" spans="1:16" ht="15.75" x14ac:dyDescent="0.25">
      <c r="A188" s="153"/>
      <c r="B188" s="40" t="s">
        <v>161</v>
      </c>
      <c r="C188" s="67">
        <f t="shared" ref="C188" si="45">+D188+E188+F188+G188</f>
        <v>0</v>
      </c>
      <c r="D188" s="41"/>
      <c r="E188" s="29"/>
      <c r="F188" s="41">
        <v>0</v>
      </c>
      <c r="G188" s="41">
        <v>0</v>
      </c>
    </row>
    <row r="189" spans="1:16" ht="18.75" x14ac:dyDescent="0.3">
      <c r="A189" s="188">
        <v>511300</v>
      </c>
      <c r="B189" s="116" t="s">
        <v>163</v>
      </c>
      <c r="C189" s="35">
        <f>SUM(D189:G189)</f>
        <v>45588000</v>
      </c>
      <c r="D189" s="35"/>
      <c r="E189" s="115"/>
      <c r="F189" s="35"/>
      <c r="G189" s="35">
        <f>SUM(G190)</f>
        <v>45588000</v>
      </c>
    </row>
    <row r="190" spans="1:16" ht="18.75" x14ac:dyDescent="0.3">
      <c r="A190" s="169">
        <v>511322</v>
      </c>
      <c r="B190" s="129" t="s">
        <v>185</v>
      </c>
      <c r="C190" s="67">
        <f>SUM(D190:G190)</f>
        <v>45588000</v>
      </c>
      <c r="D190" s="41"/>
      <c r="E190" s="29"/>
      <c r="F190" s="41"/>
      <c r="G190" s="31">
        <v>45588000</v>
      </c>
      <c r="H190" s="44"/>
      <c r="I190" s="83"/>
    </row>
    <row r="191" spans="1:16" ht="18.75" x14ac:dyDescent="0.3">
      <c r="A191" s="170"/>
      <c r="B191" s="128" t="s">
        <v>50</v>
      </c>
      <c r="C191" s="110">
        <f>SUM(C174,C40)</f>
        <v>1159206188</v>
      </c>
      <c r="D191" s="110">
        <f>SUM(D174,D40)</f>
        <v>49697131</v>
      </c>
      <c r="E191" s="110">
        <f>SUM(E174,E40)</f>
        <v>944313000</v>
      </c>
      <c r="F191" s="110">
        <f>SUM(F174,F40)</f>
        <v>5208729</v>
      </c>
      <c r="G191" s="110">
        <f>SUM(G174,G40)</f>
        <v>159987328</v>
      </c>
    </row>
    <row r="192" spans="1:16" x14ac:dyDescent="0.25">
      <c r="A192" s="171"/>
      <c r="B192" s="32"/>
      <c r="C192" s="32"/>
      <c r="D192" s="32"/>
      <c r="E192" s="38"/>
      <c r="F192" s="32"/>
      <c r="G192" s="32"/>
    </row>
  </sheetData>
  <mergeCells count="3">
    <mergeCell ref="A1:G1"/>
    <mergeCell ref="A2:G2"/>
    <mergeCell ref="A39:G39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2025-06-02T09:37:35Z</cp:lastPrinted>
  <dcterms:created xsi:type="dcterms:W3CDTF">2016-01-15T07:30:56Z</dcterms:created>
  <dcterms:modified xsi:type="dcterms:W3CDTF">2025-09-30T06:05:30Z</dcterms:modified>
</cp:coreProperties>
</file>